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105" windowWidth="19425" windowHeight="10215" firstSheet="13" activeTab="20"/>
  </bookViews>
  <sheets>
    <sheet name="2月" sheetId="3" state="hidden" r:id="rId1"/>
    <sheet name="3月" sheetId="4" state="hidden" r:id="rId2"/>
    <sheet name="4月" sheetId="6" state="hidden" r:id="rId3"/>
    <sheet name="5月" sheetId="7" state="hidden" r:id="rId4"/>
    <sheet name="6月" sheetId="5" state="hidden" r:id="rId5"/>
    <sheet name="7月" sheetId="8" state="hidden" r:id="rId6"/>
    <sheet name="8月" sheetId="9" state="hidden" r:id="rId7"/>
    <sheet name="9月" sheetId="10" state="hidden" r:id="rId8"/>
    <sheet name="10月" sheetId="11" state="hidden" r:id="rId9"/>
    <sheet name="11月" sheetId="12" state="hidden" r:id="rId10"/>
    <sheet name="2022年12月" sheetId="13" r:id="rId11"/>
    <sheet name="2023年1月" sheetId="14" r:id="rId12"/>
    <sheet name="2023年2月" sheetId="15" r:id="rId13"/>
    <sheet name="2023年3月" sheetId="16" r:id="rId14"/>
    <sheet name="2023年4月" sheetId="17" r:id="rId15"/>
    <sheet name="2023年5月" sheetId="18" r:id="rId16"/>
    <sheet name="2023年6月" sheetId="19" r:id="rId17"/>
    <sheet name="2023年7月" sheetId="20" r:id="rId18"/>
    <sheet name="2023年8月" sheetId="21" r:id="rId19"/>
    <sheet name="2023年9月" sheetId="22" r:id="rId20"/>
    <sheet name="2023年10月" sheetId="23" r:id="rId21"/>
  </sheets>
  <definedNames>
    <definedName name="_xlnm.Print_Area" localSheetId="8">'10月'!$A$1:$AD$9</definedName>
    <definedName name="_xlnm.Print_Area" localSheetId="4">'6月'!$A$1:$V$9</definedName>
    <definedName name="_xlnm.Print_Area" localSheetId="5">'7月'!$A$1:$X$9</definedName>
    <definedName name="_xlnm.Print_Area" localSheetId="6">'8月'!$A$1:$Z$9</definedName>
    <definedName name="_xlnm.Print_Area" localSheetId="7">'9月'!$A$1:$AB$9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8" i="23" l="1"/>
  <c r="BB7" i="23"/>
  <c r="BB5" i="23"/>
  <c r="BC5" i="23"/>
  <c r="BB6" i="23"/>
  <c r="BC6" i="23"/>
  <c r="BC7" i="23"/>
  <c r="BC4" i="23"/>
  <c r="BB4" i="23"/>
  <c r="AC5" i="23"/>
  <c r="AC6" i="23"/>
  <c r="AC7" i="23"/>
  <c r="AC8" i="23"/>
  <c r="AC4" i="23"/>
  <c r="AB5" i="23"/>
  <c r="AB6" i="23"/>
  <c r="AB7" i="23"/>
  <c r="AB8" i="23"/>
  <c r="AB4" i="23"/>
  <c r="AA5" i="23"/>
  <c r="AA6" i="23"/>
  <c r="AA7" i="23"/>
  <c r="AA8" i="23"/>
  <c r="AA4" i="23"/>
  <c r="Z5" i="23"/>
  <c r="Z6" i="23"/>
  <c r="Z7" i="23"/>
  <c r="Z8" i="23"/>
  <c r="Z4" i="23"/>
  <c r="AU8" i="23"/>
  <c r="AI7" i="23"/>
  <c r="AH7" i="23"/>
  <c r="AL6" i="23"/>
  <c r="AI6" i="23"/>
  <c r="AO5" i="23"/>
  <c r="AN5" i="23"/>
  <c r="AN4" i="23"/>
  <c r="AZ6" i="22" l="1"/>
  <c r="AB5" i="22" l="1"/>
  <c r="AB6" i="22"/>
  <c r="AB7" i="22"/>
  <c r="AB8" i="22"/>
  <c r="AB4" i="22"/>
  <c r="AA5" i="22"/>
  <c r="AA6" i="22"/>
  <c r="AA7" i="22"/>
  <c r="AA8" i="22"/>
  <c r="AA4" i="22"/>
  <c r="Z5" i="22"/>
  <c r="Z6" i="22"/>
  <c r="Z7" i="22"/>
  <c r="Z8" i="22"/>
  <c r="Z4" i="22"/>
  <c r="Y4" i="22"/>
  <c r="Y5" i="22"/>
  <c r="Y6" i="22"/>
  <c r="Y7" i="22"/>
  <c r="Y8" i="22"/>
  <c r="BA5" i="22"/>
  <c r="BA6" i="22"/>
  <c r="BA7" i="22"/>
  <c r="BA4" i="22"/>
  <c r="AN5" i="22"/>
  <c r="AM5" i="22"/>
  <c r="AZ5" i="22" s="1"/>
  <c r="AZ7" i="22"/>
  <c r="AZ4" i="22"/>
  <c r="AM4" i="22"/>
  <c r="AT8" i="22"/>
  <c r="AH7" i="22"/>
  <c r="AG7" i="22"/>
  <c r="AK6" i="22"/>
  <c r="AH6" i="22"/>
  <c r="AX7" i="21" l="1"/>
  <c r="AY7" i="21"/>
  <c r="AX6" i="21" l="1"/>
  <c r="AY5" i="21"/>
  <c r="AY6" i="21"/>
  <c r="AY4" i="21"/>
  <c r="AX5" i="21"/>
  <c r="AX4" i="21"/>
  <c r="AA5" i="21" l="1"/>
  <c r="AA6" i="21"/>
  <c r="AA7" i="21"/>
  <c r="AA8" i="21"/>
  <c r="AA4" i="21"/>
  <c r="Z5" i="21"/>
  <c r="Z6" i="21"/>
  <c r="Z7" i="21"/>
  <c r="Z8" i="21"/>
  <c r="Z4" i="21"/>
  <c r="Y5" i="21"/>
  <c r="Y6" i="21"/>
  <c r="Y7" i="21"/>
  <c r="Y8" i="21"/>
  <c r="Y4" i="21"/>
  <c r="X5" i="21"/>
  <c r="X6" i="21"/>
  <c r="X7" i="21"/>
  <c r="X8" i="21"/>
  <c r="X4" i="21"/>
  <c r="AS8" i="21" l="1"/>
  <c r="AG7" i="21"/>
  <c r="AF7" i="21"/>
  <c r="AJ6" i="21"/>
  <c r="AG6" i="21"/>
  <c r="AW7" i="20" l="1"/>
  <c r="AW5" i="20"/>
  <c r="AW6" i="20"/>
  <c r="AW4" i="20"/>
  <c r="AI6" i="20"/>
  <c r="AV6" i="20" s="1"/>
  <c r="AV5" i="20"/>
  <c r="AV7" i="20"/>
  <c r="AV4" i="20"/>
  <c r="Z5" i="20" l="1"/>
  <c r="Z6" i="20"/>
  <c r="Z7" i="20"/>
  <c r="Z8" i="20"/>
  <c r="Z4" i="20"/>
  <c r="Y5" i="20"/>
  <c r="Y6" i="20"/>
  <c r="Y7" i="20"/>
  <c r="Y8" i="20"/>
  <c r="Y4" i="20"/>
  <c r="X5" i="20"/>
  <c r="X6" i="20"/>
  <c r="X7" i="20"/>
  <c r="X8" i="20"/>
  <c r="X4" i="20"/>
  <c r="W5" i="20"/>
  <c r="W6" i="20"/>
  <c r="W7" i="20"/>
  <c r="W8" i="20"/>
  <c r="W4" i="20"/>
  <c r="AR8" i="20"/>
  <c r="AF7" i="20"/>
  <c r="AE7" i="20"/>
  <c r="AF6" i="20"/>
  <c r="AU6" i="19" l="1"/>
  <c r="AT6" i="19"/>
  <c r="AU5" i="19"/>
  <c r="AU7" i="19"/>
  <c r="AT5" i="19"/>
  <c r="AT7" i="19"/>
  <c r="AU4" i="19"/>
  <c r="AT4" i="19"/>
  <c r="Y5" i="19"/>
  <c r="Y6" i="19"/>
  <c r="Y7" i="19"/>
  <c r="Y8" i="19"/>
  <c r="Y4" i="19"/>
  <c r="X5" i="19"/>
  <c r="X6" i="19"/>
  <c r="X7" i="19"/>
  <c r="X8" i="19"/>
  <c r="X4" i="19"/>
  <c r="W5" i="19"/>
  <c r="W6" i="19"/>
  <c r="W7" i="19"/>
  <c r="W8" i="19"/>
  <c r="W4" i="19"/>
  <c r="V8" i="19"/>
  <c r="V7" i="19"/>
  <c r="V5" i="19"/>
  <c r="V6" i="19"/>
  <c r="V4" i="19"/>
  <c r="AQ8" i="19"/>
  <c r="AE7" i="19"/>
  <c r="AD7" i="19"/>
  <c r="AE6" i="19"/>
  <c r="AP8" i="18" l="1"/>
  <c r="X8" i="18"/>
  <c r="W8" i="18"/>
  <c r="V8" i="18"/>
  <c r="U8" i="18"/>
  <c r="AS7" i="18"/>
  <c r="AR7" i="18"/>
  <c r="AD7" i="18"/>
  <c r="AC7" i="18"/>
  <c r="X7" i="18"/>
  <c r="W7" i="18"/>
  <c r="V7" i="18"/>
  <c r="U7" i="18"/>
  <c r="AS6" i="18"/>
  <c r="AR6" i="18"/>
  <c r="AD6" i="18"/>
  <c r="X6" i="18"/>
  <c r="W6" i="18"/>
  <c r="V6" i="18"/>
  <c r="U6" i="18"/>
  <c r="AS5" i="18"/>
  <c r="AR5" i="18"/>
  <c r="X5" i="18"/>
  <c r="W5" i="18"/>
  <c r="V5" i="18"/>
  <c r="U5" i="18"/>
  <c r="AS4" i="18"/>
  <c r="AR4" i="18"/>
  <c r="X4" i="18"/>
  <c r="W4" i="18"/>
  <c r="V4" i="18"/>
  <c r="U4" i="18"/>
  <c r="AQ7" i="17" l="1"/>
  <c r="AO8" i="17" l="1"/>
  <c r="AC7" i="17"/>
  <c r="AP7" i="17" s="1"/>
  <c r="AC6" i="17"/>
  <c r="AQ5" i="17"/>
  <c r="AP5" i="17"/>
  <c r="AQ4" i="17"/>
  <c r="AP4" i="17"/>
  <c r="W5" i="17"/>
  <c r="W6" i="17"/>
  <c r="W7" i="17"/>
  <c r="W8" i="17"/>
  <c r="W4" i="17"/>
  <c r="V5" i="17"/>
  <c r="V6" i="17"/>
  <c r="V7" i="17"/>
  <c r="V8" i="17"/>
  <c r="V4" i="17"/>
  <c r="U5" i="17"/>
  <c r="U6" i="17"/>
  <c r="U7" i="17"/>
  <c r="U8" i="17"/>
  <c r="U4" i="17"/>
  <c r="T5" i="17"/>
  <c r="T6" i="17"/>
  <c r="T7" i="17"/>
  <c r="T8" i="17"/>
  <c r="T4" i="17"/>
  <c r="AB7" i="17"/>
  <c r="AN7" i="16" l="1"/>
  <c r="AA7" i="16"/>
  <c r="AN5" i="16" l="1"/>
  <c r="AO5" i="16"/>
  <c r="AO4" i="16"/>
  <c r="AN4" i="16"/>
  <c r="V5" i="16" l="1"/>
  <c r="V6" i="16"/>
  <c r="V7" i="16"/>
  <c r="V8" i="16"/>
  <c r="V4" i="16"/>
  <c r="U5" i="16"/>
  <c r="U6" i="16"/>
  <c r="U7" i="16"/>
  <c r="U8" i="16"/>
  <c r="U4" i="16"/>
  <c r="T5" i="16"/>
  <c r="T6" i="16"/>
  <c r="T7" i="16"/>
  <c r="T8" i="16"/>
  <c r="T4" i="16"/>
  <c r="S7" i="16"/>
  <c r="S5" i="16"/>
  <c r="S6" i="16"/>
  <c r="S8" i="16"/>
  <c r="S4" i="16"/>
  <c r="AO7" i="16"/>
  <c r="AM5" i="15" l="1"/>
  <c r="AM7" i="15" l="1"/>
  <c r="AL7" i="15"/>
  <c r="AM6" i="15"/>
  <c r="AL6" i="15"/>
  <c r="AM4" i="15"/>
  <c r="AL4" i="15"/>
  <c r="AL5" i="15"/>
  <c r="U5" i="15"/>
  <c r="U6" i="15"/>
  <c r="U7" i="15"/>
  <c r="U8" i="15"/>
  <c r="U4" i="15"/>
  <c r="T5" i="15"/>
  <c r="T6" i="15"/>
  <c r="T7" i="15"/>
  <c r="T8" i="15"/>
  <c r="T4" i="15"/>
  <c r="S5" i="15"/>
  <c r="S6" i="15"/>
  <c r="S7" i="15"/>
  <c r="S8" i="15"/>
  <c r="S4" i="15"/>
  <c r="R5" i="15"/>
  <c r="R6" i="15"/>
  <c r="R7" i="15"/>
  <c r="R8" i="15"/>
  <c r="R4" i="15"/>
  <c r="AJ7" i="14"/>
  <c r="T8" i="14"/>
  <c r="S8" i="14"/>
  <c r="S7" i="14"/>
  <c r="Q7" i="14"/>
  <c r="AK4" i="14" l="1"/>
  <c r="AJ6" i="14" l="1"/>
  <c r="AJ5" i="14"/>
  <c r="AJ4" i="14"/>
  <c r="AK6" i="14"/>
  <c r="AK7" i="14"/>
  <c r="AK5" i="14"/>
  <c r="T5" i="14"/>
  <c r="T6" i="14"/>
  <c r="T7" i="14"/>
  <c r="T4" i="14"/>
  <c r="S5" i="14"/>
  <c r="S6" i="14"/>
  <c r="S4" i="14"/>
  <c r="R5" i="14"/>
  <c r="R6" i="14"/>
  <c r="R7" i="14"/>
  <c r="R4" i="14"/>
  <c r="Q5" i="14"/>
  <c r="Q6" i="14"/>
  <c r="Q4" i="14"/>
  <c r="AI6" i="13"/>
  <c r="AI5" i="13"/>
  <c r="AI4" i="13"/>
  <c r="AI3" i="13"/>
  <c r="AF5" i="12"/>
  <c r="AH5" i="13"/>
  <c r="Q5" i="6"/>
  <c r="S5" i="7"/>
  <c r="V5" i="5"/>
  <c r="Z5" i="9"/>
  <c r="X5" i="8"/>
  <c r="AB5" i="10"/>
  <c r="AD5" i="11"/>
  <c r="AH6" i="13"/>
  <c r="AH4" i="13"/>
  <c r="AH3" i="13"/>
  <c r="R4" i="13" l="1"/>
  <c r="S4" i="13"/>
  <c r="R5" i="13"/>
  <c r="S5" i="13"/>
  <c r="R6" i="13"/>
  <c r="S6" i="13"/>
  <c r="S3" i="13"/>
  <c r="R3" i="13"/>
  <c r="AG6" i="12"/>
  <c r="AG5" i="12"/>
  <c r="AG4" i="12"/>
  <c r="AG3" i="12"/>
  <c r="AF3" i="12"/>
  <c r="AF6" i="12"/>
  <c r="AF4" i="12"/>
  <c r="Q4" i="12"/>
  <c r="R4" i="12"/>
  <c r="Q5" i="12"/>
  <c r="R5" i="12"/>
  <c r="Q6" i="12"/>
  <c r="R6" i="12"/>
  <c r="R3" i="12"/>
  <c r="Q3" i="12"/>
  <c r="P3" i="11"/>
  <c r="AE6" i="11"/>
  <c r="AE5" i="11"/>
  <c r="AE4" i="11"/>
  <c r="AE3" i="11"/>
  <c r="AD6" i="11"/>
  <c r="AD4" i="11"/>
  <c r="AD3" i="11"/>
  <c r="Q6" i="11"/>
  <c r="Q4" i="11"/>
  <c r="Q5" i="11"/>
  <c r="Q3" i="11"/>
  <c r="P6" i="11"/>
  <c r="P4" i="11"/>
  <c r="P5" i="11"/>
  <c r="AC6" i="10"/>
  <c r="AC5" i="10"/>
  <c r="AC4" i="10"/>
  <c r="AC3" i="10"/>
  <c r="AB6" i="10"/>
  <c r="AB4" i="10"/>
  <c r="AB3" i="10"/>
  <c r="P4" i="10"/>
  <c r="P5" i="10"/>
  <c r="P6" i="10"/>
  <c r="P3" i="10"/>
  <c r="O4" i="10"/>
  <c r="O5" i="10"/>
  <c r="O6" i="10"/>
  <c r="O3" i="10"/>
  <c r="AA6" i="9"/>
  <c r="AA5" i="9"/>
  <c r="AA4" i="9"/>
  <c r="AA3" i="9"/>
  <c r="Z6" i="9"/>
  <c r="Z4" i="9"/>
  <c r="Z3" i="9"/>
  <c r="O6" i="9"/>
  <c r="O4" i="9"/>
  <c r="O5" i="9"/>
  <c r="O3" i="9"/>
  <c r="N4" i="9"/>
  <c r="N5" i="9"/>
  <c r="N6" i="9"/>
  <c r="N3" i="9"/>
  <c r="Y6" i="8"/>
  <c r="Y5" i="8"/>
  <c r="Y4" i="8"/>
  <c r="Y3" i="8"/>
  <c r="X6" i="8"/>
  <c r="X4" i="8"/>
  <c r="X3" i="8"/>
  <c r="N6" i="8"/>
  <c r="N5" i="8"/>
  <c r="N4" i="8"/>
  <c r="N3" i="8"/>
  <c r="M6" i="8"/>
  <c r="M5" i="8"/>
  <c r="M4" i="8"/>
  <c r="M3" i="8"/>
  <c r="X4" i="5"/>
  <c r="X3" i="5"/>
  <c r="X5" i="5"/>
  <c r="V4" i="5"/>
  <c r="V3" i="5"/>
  <c r="X6" i="5"/>
  <c r="L5" i="5"/>
  <c r="M5" i="5"/>
  <c r="S6" i="7"/>
  <c r="K6" i="7"/>
  <c r="K5" i="7"/>
  <c r="S4" i="7"/>
  <c r="K4" i="7"/>
  <c r="S3" i="7"/>
  <c r="K3" i="7"/>
  <c r="V6" i="5"/>
  <c r="M4" i="5"/>
  <c r="M6" i="5"/>
  <c r="M3" i="5"/>
  <c r="L4" i="5"/>
  <c r="L6" i="5"/>
  <c r="L3" i="5"/>
  <c r="Q6" i="6"/>
  <c r="J6" i="6"/>
  <c r="J5" i="6"/>
  <c r="Q4" i="6"/>
  <c r="J4" i="6"/>
  <c r="Q3" i="6"/>
  <c r="J3" i="6"/>
</calcChain>
</file>

<file path=xl/sharedStrings.xml><?xml version="1.0" encoding="utf-8"?>
<sst xmlns="http://schemas.openxmlformats.org/spreadsheetml/2006/main" count="1524" uniqueCount="298">
  <si>
    <t>Jan.</t>
    <phoneticPr fontId="0" type="noConversion"/>
  </si>
  <si>
    <t>96% Spirotetramat technical</t>
    <phoneticPr fontId="1" type="noConversion"/>
  </si>
  <si>
    <t>97% Tebuconazole technical</t>
    <phoneticPr fontId="1" type="noConversion"/>
  </si>
  <si>
    <t>97% Imidacloprid technical</t>
    <phoneticPr fontId="1" type="noConversion"/>
  </si>
  <si>
    <t>96% Trifloxystrobin technical</t>
    <phoneticPr fontId="1" type="noConversion"/>
  </si>
  <si>
    <t>成交价估测（元/吨）</t>
  </si>
  <si>
    <t>报价变化评论</t>
  </si>
  <si>
    <t>Feb.</t>
  </si>
  <si>
    <t>备注：表格数据为2022年2月上半月出厂报价数据。</t>
  </si>
  <si>
    <t>大概在94,500元/吨</t>
  </si>
  <si>
    <t>大概在125,000元/吨</t>
  </si>
  <si>
    <t>估计可到450,000元/吨~480,000元/吨</t>
  </si>
  <si>
    <t>大概在550,000元/吨~570,000元/吨左右</t>
  </si>
  <si>
    <t>序号</t>
  </si>
  <si>
    <t>规格</t>
  </si>
  <si>
    <t>环比</t>
  </si>
  <si>
    <t>同比</t>
  </si>
  <si>
    <t>戊唑醇</t>
  </si>
  <si>
    <t>吡虫啉</t>
  </si>
  <si>
    <t>螺虫乙酯</t>
  </si>
  <si>
    <t>肟菌酯</t>
  </si>
  <si>
    <t>AI CN</t>
  </si>
  <si>
    <r>
      <t>1、2月中旬，春节过后，江苏黄海农药化工有限公司已恢复生产，江苏七洲绿色化工股份有限公司、江苏剑牌农化股份有限公司也处于正常生产状态。市面产品</t>
    </r>
    <r>
      <rPr>
        <b/>
        <sz val="10.5"/>
        <color theme="9" tint="-0.249977111117893"/>
        <rFont val="Arial"/>
        <family val="2"/>
      </rPr>
      <t>供应量充足。</t>
    </r>
    <r>
      <rPr>
        <sz val="10.5"/>
        <color theme="1"/>
        <rFont val="Arial"/>
        <family val="2"/>
      </rPr>
      <t xml:space="preserve">
2、再加上</t>
    </r>
    <r>
      <rPr>
        <b/>
        <sz val="10.5"/>
        <color theme="9" tint="-0.249977111117893"/>
        <rFont val="Arial"/>
        <family val="2"/>
      </rPr>
      <t>下游采购订单量稀少</t>
    </r>
    <r>
      <rPr>
        <sz val="10.5"/>
        <color theme="1"/>
        <rFont val="Arial"/>
        <family val="2"/>
      </rPr>
      <t>。戊唑醇原药出厂价格环比下滑。
3、2月期间，采购商压价意向浓厚，预计3月戊唑醇原药出厂价格回涨可能性甚少。</t>
    </r>
  </si>
  <si>
    <r>
      <t>1、春节过后，吡虫啉原药供需双方观望态度浓厚，</t>
    </r>
    <r>
      <rPr>
        <b/>
        <sz val="10.5"/>
        <color theme="9" tint="-0.249977111117893"/>
        <rFont val="Arial"/>
        <family val="2"/>
      </rPr>
      <t>询单数量远大于实际成交数量</t>
    </r>
    <r>
      <rPr>
        <sz val="10.5"/>
        <color theme="1"/>
        <rFont val="Arial"/>
        <family val="2"/>
      </rPr>
      <t>。
2、据吡虫啉原药生产厂家告知，与去年同期相比，生产成本压力比较大。这主要是由于双环戊二烯、三氯氧化磷等主</t>
    </r>
    <r>
      <rPr>
        <b/>
        <sz val="10.5"/>
        <color theme="9" tint="-0.249977111117893"/>
        <rFont val="Arial"/>
        <family val="2"/>
      </rPr>
      <t>要原材料成本处于高位</t>
    </r>
    <r>
      <rPr>
        <sz val="10.5"/>
        <color theme="1"/>
        <rFont val="Arial"/>
        <family val="2"/>
      </rPr>
      <t>所致。虽然出厂价格有下调，但与去年同比依然处于相对高位。
3、再加上当前处于冬奥期间，华北地区运输更加严格。这给销售带来一定的压力。</t>
    </r>
  </si>
  <si>
    <r>
      <t>1、螺虫乙酯原药在2月虽然贸易商报价有上涨，但实则生产厂家报价环比下跌，同比处于稳定状态。
2、河北兰升生物科技有限公司依然处于</t>
    </r>
    <r>
      <rPr>
        <b/>
        <sz val="10.5"/>
        <color theme="9" tint="-0.249977111117893"/>
        <rFont val="Arial"/>
        <family val="2"/>
      </rPr>
      <t>停产</t>
    </r>
    <r>
      <rPr>
        <sz val="10.5"/>
        <color theme="1"/>
        <rFont val="Arial"/>
        <family val="2"/>
      </rPr>
      <t>状态，市面螺虫乙酯原药</t>
    </r>
    <r>
      <rPr>
        <b/>
        <sz val="10.5"/>
        <color theme="9" tint="-0.249977111117893"/>
        <rFont val="Arial"/>
        <family val="2"/>
      </rPr>
      <t>供应持续紧张</t>
    </r>
    <r>
      <rPr>
        <sz val="10.5"/>
        <color theme="1"/>
        <rFont val="Arial"/>
        <family val="2"/>
      </rPr>
      <t>。
3、供应商哄抬价格的现象还在继续。特别是贸易端，贸易商的报价目前普遍在75~78万/吨的高位。在市面哄抬的作用下，预计3月该产品出厂价格会出现上涨的可能性尚存在。</t>
    </r>
  </si>
  <si>
    <r>
      <t>1、2月，肟菌酯原药出厂价格环比进一步下跌，同比略显跌势。
2、肟菌酯原药市面有</t>
    </r>
    <r>
      <rPr>
        <b/>
        <sz val="10.5"/>
        <color theme="9" tint="-0.249977111117893"/>
        <rFont val="Arial"/>
        <family val="2"/>
      </rPr>
      <t>一定库存</t>
    </r>
    <r>
      <rPr>
        <sz val="10.5"/>
        <color theme="1"/>
        <rFont val="Arial"/>
        <family val="2"/>
      </rPr>
      <t>，再加上春节刚过，其</t>
    </r>
    <r>
      <rPr>
        <b/>
        <sz val="10.5"/>
        <color theme="9" tint="-0.249977111117893"/>
        <rFont val="Arial"/>
        <family val="2"/>
      </rPr>
      <t>下游采购商采购不积极</t>
    </r>
    <r>
      <rPr>
        <sz val="10.5"/>
        <rFont val="Arial"/>
        <family val="2"/>
      </rPr>
      <t>，销售显得比较低迷。</t>
    </r>
    <r>
      <rPr>
        <sz val="10.5"/>
        <color theme="1"/>
        <rFont val="Arial"/>
        <family val="2"/>
      </rPr>
      <t xml:space="preserve">
3、预计肟菌酯原药出厂价格在未来一个月依然会持续在弱势徘徊。
</t>
    </r>
  </si>
  <si>
    <t>Mar.</t>
  </si>
  <si>
    <t>202 Ex-works price, RMB/t出厂价</t>
  </si>
  <si>
    <t>~75,000元/吨</t>
  </si>
  <si>
    <t>~125,000元/吨</t>
  </si>
  <si>
    <t>有价无市</t>
  </si>
  <si>
    <t>~550,000元/吨 / 560,000元/吨左右</t>
  </si>
  <si>
    <t xml:space="preserve">备注：数据基于2022年3月上半旬出厂报价数据。
</t>
  </si>
  <si>
    <t>97% Tebuconazole</t>
  </si>
  <si>
    <t>97% Imidacloprid</t>
  </si>
  <si>
    <t>96% Spirotetramat</t>
  </si>
  <si>
    <t>96% Trifloxystrobin</t>
  </si>
  <si>
    <t>规格EN Name</t>
  </si>
  <si>
    <t>#序号</t>
  </si>
  <si>
    <t>月环比
M/M,%</t>
  </si>
  <si>
    <t>年同比
Y/Y,%</t>
  </si>
  <si>
    <t>Note:  as of the first half of the March. 2022</t>
  </si>
  <si>
    <t>Source: CCM</t>
  </si>
  <si>
    <r>
      <t>1、3月中上旬，戊唑醇原药出厂价格环比下降12%（本月价格状况与上月预测趋势相同），同比下降7.37%，主要是由于目前</t>
    </r>
    <r>
      <rPr>
        <b/>
        <sz val="10.5"/>
        <color theme="9" tint="-0.249977111117893"/>
        <rFont val="Arial"/>
        <family val="2"/>
      </rPr>
      <t>供过于求</t>
    </r>
    <r>
      <rPr>
        <sz val="10.5"/>
        <color theme="1"/>
        <rFont val="Arial"/>
        <family val="2"/>
      </rPr>
      <t>。
2、供应端，主流生产厂家江苏黄海农药化工有限公司、江苏七洲绿色化工股份有限公司、江苏剑牌农化股份有限公司均处于</t>
    </r>
    <r>
      <rPr>
        <b/>
        <sz val="10.5"/>
        <color theme="9" tint="-0.249977111117893"/>
        <rFont val="Arial"/>
        <family val="2"/>
      </rPr>
      <t>正常生产状态，货源供应充足</t>
    </r>
    <r>
      <rPr>
        <sz val="10.5"/>
        <color theme="1"/>
        <rFont val="Arial"/>
        <family val="2"/>
      </rPr>
      <t xml:space="preserve">
3、下游需求端，</t>
    </r>
    <r>
      <rPr>
        <b/>
        <sz val="10.5"/>
        <color theme="9" tint="-0.249977111117893"/>
        <rFont val="Arial"/>
        <family val="2"/>
      </rPr>
      <t>订单量稀少</t>
    </r>
    <r>
      <rPr>
        <sz val="10.5"/>
        <color theme="1"/>
        <rFont val="Arial"/>
        <family val="2"/>
      </rPr>
      <t>，且采购商</t>
    </r>
    <r>
      <rPr>
        <b/>
        <sz val="10.5"/>
        <color theme="9" tint="-0.249977111117893"/>
        <rFont val="Arial"/>
        <family val="2"/>
      </rPr>
      <t>压低价格意向</t>
    </r>
    <r>
      <rPr>
        <sz val="10.5"/>
        <color theme="1"/>
        <rFont val="Arial"/>
        <family val="2"/>
      </rPr>
      <t>强烈
4、此外，</t>
    </r>
    <r>
      <rPr>
        <b/>
        <sz val="10.5"/>
        <color theme="9" tint="-0.249977111117893"/>
        <rFont val="Arial"/>
        <family val="2"/>
      </rPr>
      <t>上游原材料</t>
    </r>
    <r>
      <rPr>
        <sz val="10.5"/>
        <color theme="1"/>
        <rFont val="Arial"/>
        <family val="2"/>
      </rPr>
      <t>三氮唑出厂</t>
    </r>
    <r>
      <rPr>
        <b/>
        <sz val="10.5"/>
        <color theme="9" tint="-0.249977111117893"/>
        <rFont val="Arial"/>
        <family val="2"/>
      </rPr>
      <t>价格走低</t>
    </r>
    <r>
      <rPr>
        <sz val="10.5"/>
        <color theme="1"/>
        <rFont val="Arial"/>
        <family val="2"/>
      </rPr>
      <t>，进一步拉低戊唑醇原药出厂价格 
5、预计下月该产品下降趋势依旧，但其下滑幅度可能会趋缓。</t>
    </r>
  </si>
  <si>
    <r>
      <t>1、3月中上旬，吡虫啉原药出厂价格环比稳定（与上月预测状况吻合），同比增长40%。
2、原药出厂价格整体趋势已</t>
    </r>
    <r>
      <rPr>
        <b/>
        <sz val="10.5"/>
        <color theme="9" tint="-0.249977111117893"/>
        <rFont val="Arial"/>
        <family val="2"/>
      </rPr>
      <t>逐步由跌转稳</t>
    </r>
    <r>
      <rPr>
        <sz val="10.5"/>
        <color theme="1"/>
        <rFont val="Arial"/>
        <family val="2"/>
      </rPr>
      <t>，但依然有部分供应商为争取到订单而继续下调报价。一方面，生产厂家</t>
    </r>
    <r>
      <rPr>
        <b/>
        <sz val="10.5"/>
        <color theme="9" tint="-0.249977111117893"/>
        <rFont val="Arial"/>
        <family val="2"/>
      </rPr>
      <t>开工率偏低</t>
    </r>
    <r>
      <rPr>
        <sz val="10.5"/>
        <color theme="1"/>
        <rFont val="Arial"/>
        <family val="2"/>
      </rPr>
      <t>，对其价格的持续下调有一定的止跌作用。另一方面，吡虫啉原药的主要</t>
    </r>
    <r>
      <rPr>
        <b/>
        <sz val="10.5"/>
        <color theme="9" tint="-0.249977111117893"/>
        <rFont val="Arial"/>
        <family val="2"/>
      </rPr>
      <t>原材料</t>
    </r>
    <r>
      <rPr>
        <sz val="10.5"/>
        <color theme="1"/>
        <rFont val="Arial"/>
        <family val="2"/>
      </rPr>
      <t>2-氯-5-氯甲基吡啶（CCMP）出厂价格</t>
    </r>
    <r>
      <rPr>
        <b/>
        <sz val="10.5"/>
        <color theme="9" tint="-0.249977111117893"/>
        <rFont val="Arial"/>
        <family val="2"/>
      </rPr>
      <t>持续走低</t>
    </r>
    <r>
      <rPr>
        <sz val="10.5"/>
        <color theme="1"/>
        <rFont val="Arial"/>
        <family val="2"/>
      </rPr>
      <t>，对吡虫啉原药出厂价格的进一步下滑起着推动作用。
3、当前吡虫啉原药下游</t>
    </r>
    <r>
      <rPr>
        <b/>
        <sz val="10.5"/>
        <color theme="9" tint="-0.249977111117893"/>
        <rFont val="Arial"/>
        <family val="2"/>
      </rPr>
      <t>采购不积极，</t>
    </r>
    <r>
      <rPr>
        <sz val="10.5"/>
        <color theme="1"/>
        <rFont val="Arial"/>
        <family val="2"/>
      </rPr>
      <t>对吡虫啉原药出厂价格起不到提振作用。
4、值得关注的是，虽然吡虫啉原药出厂价格当前有不少利空因素，但其同比还是有着明显的增幅，价格处于高位。并且其主要原材料双环戊二烯、CCMP等与去年同比依然处于高位。
5、考虑到吡虫啉原药下游订单短期内增长可能性不大，预计吡虫啉原药出厂价格下月依然有下跌的空间。</t>
    </r>
  </si>
  <si>
    <r>
      <t>1、3月中上旬，肟菌酯原药出厂价格环比下降1.72%（与上月预测状况吻合），同比下降2.56%。
2、原药市面</t>
    </r>
    <r>
      <rPr>
        <b/>
        <sz val="10.5"/>
        <color theme="9" tint="-0.249977111117893"/>
        <rFont val="Arial"/>
        <family val="2"/>
      </rPr>
      <t>货源充足</t>
    </r>
    <r>
      <rPr>
        <sz val="10.5"/>
        <color theme="1"/>
        <rFont val="Arial"/>
        <family val="2"/>
      </rPr>
      <t>，下游采购</t>
    </r>
    <r>
      <rPr>
        <b/>
        <sz val="10.5"/>
        <color theme="9" tint="-0.249977111117893"/>
        <rFont val="Arial"/>
        <family val="2"/>
      </rPr>
      <t>备货不积极</t>
    </r>
    <r>
      <rPr>
        <sz val="10.5"/>
        <color theme="1"/>
        <rFont val="Arial"/>
        <family val="2"/>
      </rPr>
      <t>，略有供过于求的现象出现，因此出厂价格出现连续下降的趋势。
3、据悉，3月期间，京博农化科技有限公司、江苏富润生化科技有限公司等主流生产企业开工率均有不同程度增加，产量增多，</t>
    </r>
    <r>
      <rPr>
        <b/>
        <sz val="10.5"/>
        <color theme="9" tint="-0.249977111117893"/>
        <rFont val="Arial"/>
        <family val="2"/>
      </rPr>
      <t>市面供应更充足</t>
    </r>
    <r>
      <rPr>
        <sz val="10.5"/>
        <color theme="1"/>
        <rFont val="Arial"/>
        <family val="2"/>
      </rPr>
      <t>。
4、其主要</t>
    </r>
    <r>
      <rPr>
        <b/>
        <sz val="10.5"/>
        <color theme="9" tint="-0.249977111117893"/>
        <rFont val="Arial"/>
        <family val="2"/>
      </rPr>
      <t>中间体</t>
    </r>
    <r>
      <rPr>
        <sz val="10.5"/>
        <color theme="1"/>
        <rFont val="Arial"/>
        <family val="2"/>
      </rPr>
      <t>间三氟甲基苯胺TFMA出厂</t>
    </r>
    <r>
      <rPr>
        <b/>
        <sz val="10.5"/>
        <color theme="9" tint="-0.249977111117893"/>
        <rFont val="Arial"/>
        <family val="2"/>
      </rPr>
      <t>价格走低</t>
    </r>
    <r>
      <rPr>
        <sz val="10.5"/>
        <color theme="1"/>
        <rFont val="Arial"/>
        <family val="2"/>
      </rPr>
      <t>。
5、预计下月肟菌酯原药出厂价格会延续本月的下降趋势。</t>
    </r>
  </si>
  <si>
    <t>报价变化评论 Highlights</t>
  </si>
  <si>
    <t>2022 Ex-works price, RMB/t</t>
  </si>
  <si>
    <t>成交价估测（元/吨）
Transaction price est.</t>
  </si>
  <si>
    <r>
      <t>1、3月中上旬，螺虫乙酯原药出厂价格环比上涨8.33%（与上月预测状况吻合），同比下降7.14%。
2、生产企业河北兰升、一帆生物依然处于</t>
    </r>
    <r>
      <rPr>
        <b/>
        <sz val="10.5"/>
        <color theme="9" tint="-0.249977111117893"/>
        <rFont val="Arial"/>
        <family val="2"/>
      </rPr>
      <t>停产</t>
    </r>
    <r>
      <rPr>
        <sz val="10.5"/>
        <color theme="1"/>
        <rFont val="Arial"/>
        <family val="2"/>
      </rPr>
      <t>状态(环保原因，非需求旺季)。市面供应以贸易商为主，但贸易商</t>
    </r>
    <r>
      <rPr>
        <b/>
        <sz val="10.5"/>
        <color theme="9" tint="-0.249977111117893"/>
        <rFont val="Arial"/>
        <family val="2"/>
      </rPr>
      <t>报价存在虚高现象</t>
    </r>
    <r>
      <rPr>
        <sz val="10.5"/>
        <color theme="1"/>
        <rFont val="Arial"/>
        <family val="2"/>
      </rPr>
      <t>。
3、据悉，当前螺虫乙酯原药正处于有价无市的状态。业内人士告知，这个产品国内价格的波动目前主要取决于河北兰升的供货情况，通常河北兰升开工生产，价格会有所下降，否则贸易商将会继续抬价。
4、预计河北兰升下月开工生产可能性不大，螺虫乙酯原药出厂价格预计会有上涨的可能。</t>
    </r>
  </si>
  <si>
    <t xml:space="preserve">备注：数据基于2022年4月上半旬出厂报价数据。
</t>
  </si>
  <si>
    <t>Note:  as of the first half of the April 2022</t>
  </si>
  <si>
    <t>Apr.</t>
  </si>
  <si>
    <t>Trend</t>
  </si>
  <si>
    <t>400,000~450,000</t>
  </si>
  <si>
    <t>500,000~520,000</t>
  </si>
  <si>
    <t>成交价估测（元/吨）Transaction price est.</t>
  </si>
  <si>
    <t>550,000~ 560,000</t>
  </si>
  <si>
    <t>450,000~480,000</t>
  </si>
  <si>
    <t>550,000~570,000</t>
  </si>
  <si>
    <r>
      <t>1、4月中上旬，戊唑醇原药出厂价格环比下降5.11%，同比下降11.17%（本月价格状况与上月预测趋势相同）。环比下滑的主要原因在于</t>
    </r>
    <r>
      <rPr>
        <b/>
        <sz val="10.5"/>
        <color theme="9" tint="-0.249977111117893"/>
        <rFont val="Arial"/>
        <family val="2"/>
      </rPr>
      <t>下游采购不积极，订单量少</t>
    </r>
    <r>
      <rPr>
        <sz val="10.5"/>
        <color theme="1"/>
        <rFont val="Arial"/>
        <family val="2"/>
      </rPr>
      <t>。
2、而值得关注的是，虽然戊唑醇原药本月上旬环比下降，但其下降幅度已与上月环比已缩窄。且在4月中上旬该产品的出厂</t>
    </r>
    <r>
      <rPr>
        <b/>
        <sz val="10.5"/>
        <color theme="9" tint="-0.249977111117893"/>
        <rFont val="Arial"/>
        <family val="2"/>
      </rPr>
      <t>报价已与上月末相比有回涨的趋势</t>
    </r>
    <r>
      <rPr>
        <sz val="10.5"/>
        <color theme="1"/>
        <rFont val="Arial"/>
        <family val="2"/>
      </rPr>
      <t>，回涨幅度大概为3%~4%。本轮出厂价格的回涨主要是受到3月末原</t>
    </r>
    <r>
      <rPr>
        <b/>
        <sz val="10.5"/>
        <color theme="9" tint="-0.249977111117893"/>
        <rFont val="Arial"/>
        <family val="2"/>
      </rPr>
      <t>材料成本上涨的拉动所致</t>
    </r>
    <r>
      <rPr>
        <sz val="10.5"/>
        <color theme="1"/>
        <rFont val="Arial"/>
        <family val="2"/>
      </rPr>
      <t>。据CCM信息渠道了解，戊唑醇原药主要原材料1,2,4-三氮唑出厂价格在3月末有明显的涨幅，而在4月中上旬回落。
3、根据戊唑醇原药生产企业介绍，4月中上旬戊唑醇原药出厂价格较3月末上调正是受到3月末原材料1,2,4-三氮唑出厂上涨而上涨，但</t>
    </r>
    <r>
      <rPr>
        <b/>
        <sz val="10.5"/>
        <color theme="9" tint="-0.249977111117893"/>
        <rFont val="Arial"/>
        <family val="2"/>
      </rPr>
      <t>下游采购依然不积极</t>
    </r>
    <r>
      <rPr>
        <sz val="10.5"/>
        <color theme="1"/>
        <rFont val="Arial"/>
        <family val="2"/>
      </rPr>
      <t>，</t>
    </r>
    <r>
      <rPr>
        <sz val="10.5"/>
        <color theme="9" tint="-0.249977111117893"/>
        <rFont val="Arial"/>
        <family val="2"/>
      </rPr>
      <t>下月</t>
    </r>
    <r>
      <rPr>
        <sz val="10.5"/>
        <color theme="1"/>
        <rFont val="Arial"/>
        <family val="2"/>
      </rPr>
      <t>戊唑醇原药出厂价格有明显</t>
    </r>
    <r>
      <rPr>
        <b/>
        <sz val="10.5"/>
        <color theme="9" tint="-0.249977111117893"/>
        <rFont val="Arial"/>
        <family val="2"/>
      </rPr>
      <t>上涨的可能性不大</t>
    </r>
    <r>
      <rPr>
        <sz val="10.5"/>
        <color theme="1"/>
        <rFont val="Arial"/>
        <family val="2"/>
      </rPr>
      <t>。
4、当前，江苏黄海农药化工有限公司、江苏七洲绿色化工股份有限公司、江苏剑牌农化股份有限公司主流生产企业虽然有开工生产，但由于新冠疫情物流管制，产量较之前减少。预计下月戊唑醇原药生产企业将会走稳。</t>
    </r>
  </si>
  <si>
    <r>
      <t>1、4月中上旬，吡虫啉原药出厂价格环比下降8.57%（与上月预测状况吻合），同比增长25%。主要由于</t>
    </r>
    <r>
      <rPr>
        <b/>
        <sz val="10.5"/>
        <color theme="9" tint="-0.249977111117893"/>
        <rFont val="Arial"/>
        <family val="2"/>
      </rPr>
      <t>供应大于需求</t>
    </r>
    <r>
      <rPr>
        <sz val="10.5"/>
        <color theme="1"/>
        <rFont val="Arial"/>
        <family val="2"/>
      </rPr>
      <t>所致。
2、在4月上旬，供应方面，1）吡虫啉原药市面前期</t>
    </r>
    <r>
      <rPr>
        <b/>
        <sz val="10.5"/>
        <color theme="9" tint="-0.249977111117893"/>
        <rFont val="Arial"/>
        <family val="2"/>
      </rPr>
      <t>库存充裕</t>
    </r>
    <r>
      <rPr>
        <sz val="10.5"/>
        <color theme="1"/>
        <rFont val="Arial"/>
        <family val="2"/>
      </rPr>
      <t xml:space="preserve"> 2）当前主要生产企业在山东</t>
    </r>
    <r>
      <rPr>
        <b/>
        <sz val="10.5"/>
        <color theme="9" tint="-0.249977111117893"/>
        <rFont val="Arial"/>
        <family val="2"/>
      </rPr>
      <t>正常生产</t>
    </r>
    <r>
      <rPr>
        <sz val="10.5"/>
        <color theme="1"/>
        <rFont val="Arial"/>
        <family val="2"/>
      </rPr>
      <t>供应。
3、在4月上旬，需求方面，1）</t>
    </r>
    <r>
      <rPr>
        <b/>
        <sz val="10.5"/>
        <color theme="9" tint="-0.249977111117893"/>
        <rFont val="Arial"/>
        <family val="2"/>
      </rPr>
      <t>下游采购不积极，实际成单稀少</t>
    </r>
    <r>
      <rPr>
        <sz val="10.5"/>
        <color theme="1"/>
        <rFont val="Arial"/>
        <family val="2"/>
      </rPr>
      <t>2）</t>
    </r>
    <r>
      <rPr>
        <b/>
        <sz val="10.5"/>
        <color theme="9" tint="-0.249977111117893"/>
        <rFont val="Arial"/>
        <family val="2"/>
      </rPr>
      <t>物流运输受阻，出货量也少</t>
    </r>
    <r>
      <rPr>
        <sz val="10.5"/>
        <color theme="1"/>
        <rFont val="Arial"/>
        <family val="2"/>
      </rPr>
      <t>。
4、预计在下月吡虫啉原药出厂价格将会走稳。1）主要原材料2-氯-5-氯甲基吡啶（CCMP）出厂价格在3月末已开始止跌走稳，对吡虫啉原药出厂价格走稳有一定的推动作用。2）据吡虫啉原药生产企业介绍，在4月11日之后吡虫啉原药出货量也有所增加。</t>
    </r>
  </si>
  <si>
    <r>
      <t>1、4月中上旬，螺虫乙酯原药出厂价格环比上涨6.92%（与上月预测状况吻合），同比上涨0.72%。生产企业</t>
    </r>
    <r>
      <rPr>
        <b/>
        <sz val="10.5"/>
        <color theme="9" tint="-0.249977111117893"/>
        <rFont val="Arial"/>
        <family val="2"/>
      </rPr>
      <t>河北兰升表示有少量生产，有货供应</t>
    </r>
    <r>
      <rPr>
        <sz val="10.5"/>
        <color theme="1"/>
        <rFont val="Arial"/>
        <family val="2"/>
      </rPr>
      <t>。而</t>
    </r>
    <r>
      <rPr>
        <b/>
        <sz val="10.5"/>
        <color theme="9" tint="-0.249977111117893"/>
        <rFont val="Arial"/>
        <family val="2"/>
      </rPr>
      <t>一帆生物则表示目前没有生产也没有螺虫乙酯原药供应</t>
    </r>
    <r>
      <rPr>
        <sz val="10.5"/>
        <color theme="1"/>
        <rFont val="Arial"/>
        <family val="2"/>
      </rPr>
      <t>。贸易商报价则比河北兰升高7%左右。据CCM信息渠道了解，此产品4月的</t>
    </r>
    <r>
      <rPr>
        <b/>
        <sz val="10.5"/>
        <color theme="9" tint="-0.249977111117893"/>
        <rFont val="Arial"/>
        <family val="2"/>
      </rPr>
      <t>采购依然冷清，并主要做出口为主。</t>
    </r>
    <r>
      <rPr>
        <sz val="10.5"/>
        <color theme="1"/>
        <rFont val="Arial"/>
        <family val="2"/>
      </rPr>
      <t xml:space="preserve">
2、河北兰升当前螺虫乙酯原药的</t>
    </r>
    <r>
      <rPr>
        <b/>
        <sz val="10.5"/>
        <color theme="9" tint="-0.249977111117893"/>
        <rFont val="Arial"/>
        <family val="2"/>
      </rPr>
      <t>供应与上月相比已变得松动，若下月其持续生产，预计螺虫乙酯原药出厂价格有望回落</t>
    </r>
    <r>
      <rPr>
        <sz val="10.5"/>
        <color theme="1"/>
        <rFont val="Arial"/>
        <family val="2"/>
      </rPr>
      <t>。</t>
    </r>
  </si>
  <si>
    <t>Jan.</t>
  </si>
  <si>
    <t>95,000~100,000</t>
  </si>
  <si>
    <t>145,000~150,000</t>
  </si>
  <si>
    <t>450,000~500,000</t>
  </si>
  <si>
    <r>
      <t>1、4月中上旬，肟菌酯原药出厂价格环比下降7.02%（与上月预测状况吻合），同比下降9.40%。</t>
    </r>
    <r>
      <rPr>
        <b/>
        <sz val="10.5"/>
        <color theme="9" tint="-0.249977111117893"/>
        <rFont val="Arial"/>
        <family val="2"/>
      </rPr>
      <t>货源持续充足导致该产品出厂价格持续下跌</t>
    </r>
    <r>
      <rPr>
        <sz val="10.5"/>
        <color theme="1"/>
        <rFont val="Arial"/>
        <family val="2"/>
      </rPr>
      <t>。
2、据悉，京博农化科技有限公司、江苏富润生化科技有限公司等主流生产企业均</t>
    </r>
    <r>
      <rPr>
        <b/>
        <sz val="10.5"/>
        <color theme="9" tint="-0.249977111117893"/>
        <rFont val="Arial"/>
        <family val="2"/>
      </rPr>
      <t>正常生产</t>
    </r>
    <r>
      <rPr>
        <sz val="10.5"/>
        <color theme="1"/>
        <rFont val="Arial"/>
        <family val="2"/>
      </rPr>
      <t>。且市面</t>
    </r>
    <r>
      <rPr>
        <b/>
        <sz val="10.5"/>
        <color theme="9" tint="-0.249977111117893"/>
        <rFont val="Arial"/>
        <family val="2"/>
      </rPr>
      <t>库存充足</t>
    </r>
    <r>
      <rPr>
        <sz val="10.5"/>
        <color theme="1"/>
        <rFont val="Arial"/>
        <family val="2"/>
      </rPr>
      <t>。而</t>
    </r>
    <r>
      <rPr>
        <b/>
        <sz val="10.5"/>
        <color theme="9" tint="-0.249977111117893"/>
        <rFont val="Arial"/>
        <family val="2"/>
      </rPr>
      <t>下游采购消化能力有限</t>
    </r>
    <r>
      <rPr>
        <sz val="10.5"/>
        <color theme="1"/>
        <rFont val="Arial"/>
        <family val="2"/>
      </rPr>
      <t>，肟菌酯原药</t>
    </r>
    <r>
      <rPr>
        <b/>
        <sz val="10.5"/>
        <color theme="9" tint="-0.249977111117893"/>
        <rFont val="Arial"/>
        <family val="2"/>
      </rPr>
      <t>供过于求得现象进入4月更加凸显，出厂价格进一步下降</t>
    </r>
    <r>
      <rPr>
        <sz val="10.5"/>
        <color theme="1"/>
        <rFont val="Arial"/>
        <family val="2"/>
      </rPr>
      <t>。
3、但其主要中间体间三氟甲基苯胺TFMA出厂价格已由跌走稳。并且据间三氟甲基苯胺TFMA供应商透露，由于新冠疫情管控，其在物流运输上有一定的压力。这或会对肟菌酯原药生产有一定的限制作用，原材料成本也由此有一定程度的上涨。因此，预计下月肟菌酯原药出厂价格持续下滑的可能性不大，其出厂价格将会</t>
    </r>
    <r>
      <rPr>
        <b/>
        <sz val="10.5"/>
        <color theme="9" tint="-0.249977111117893"/>
        <rFont val="Arial"/>
        <family val="2"/>
      </rPr>
      <t>由跌转稳的可能性更大</t>
    </r>
    <r>
      <rPr>
        <sz val="10.5"/>
        <color theme="1"/>
        <rFont val="Arial"/>
        <family val="2"/>
      </rPr>
      <t>。</t>
    </r>
  </si>
  <si>
    <t>absolute changes, Jan.-Apr.</t>
  </si>
  <si>
    <t xml:space="preserve"> -3M</t>
  </si>
  <si>
    <t xml:space="preserve">备注：数据基于2022年5月上半旬出厂报价数据。
</t>
  </si>
  <si>
    <t>Note:  as of the first half of May 2022</t>
  </si>
  <si>
    <t>May</t>
  </si>
  <si>
    <r>
      <t>1、5月中上旬，吡虫啉原药出厂价格环比下降3.13%（</t>
    </r>
    <r>
      <rPr>
        <b/>
        <sz val="10.5"/>
        <color theme="9" tint="-0.249977111117893"/>
        <rFont val="Arial"/>
        <family val="2"/>
      </rPr>
      <t>与上月预测走稳的状况有所不同，但下降幅度已收窄</t>
    </r>
    <r>
      <rPr>
        <sz val="10.5"/>
        <color theme="1"/>
        <rFont val="Arial"/>
        <family val="2"/>
      </rPr>
      <t>），同比增长26.02%。当前</t>
    </r>
    <r>
      <rPr>
        <b/>
        <sz val="10.5"/>
        <color theme="9" tint="-0.249977111117893"/>
        <rFont val="Arial"/>
        <family val="2"/>
      </rPr>
      <t>下游采购不积极</t>
    </r>
    <r>
      <rPr>
        <sz val="10.5"/>
        <color theme="1"/>
        <rFont val="Arial"/>
        <family val="2"/>
      </rPr>
      <t>为利空吡虫啉原药出厂价格的主要原因。
2、供需方面，1）进入5月，市面吡虫啉原药</t>
    </r>
    <r>
      <rPr>
        <b/>
        <sz val="10.5"/>
        <color theme="9" tint="-0.249977111117893"/>
        <rFont val="Arial"/>
        <family val="2"/>
      </rPr>
      <t>货源依然保持充足状态</t>
    </r>
    <r>
      <rPr>
        <sz val="10.5"/>
        <color theme="1"/>
        <rFont val="Arial"/>
        <family val="2"/>
      </rPr>
      <t>，生产企业以出库存为主，生产开工率有所下降。原材料方面，主要原材料2-氯-5-氯甲基吡啶（CCMP）出厂价格稳在高位，对吡虫啉原药出厂价格有着比较强的支撑作用。在高原材料成本的状态下，吡虫啉原药出厂价格虽然环比持续下滑，但同比还是有比较大的增幅，而且有稳在高位的态势。2） 五一</t>
    </r>
    <r>
      <rPr>
        <b/>
        <sz val="10.5"/>
        <color theme="9" tint="-0.249977111117893"/>
        <rFont val="Arial"/>
        <family val="2"/>
      </rPr>
      <t>假期减缓</t>
    </r>
    <r>
      <rPr>
        <sz val="10.5"/>
        <color theme="1"/>
        <rFont val="Arial"/>
        <family val="2"/>
      </rPr>
      <t>吡虫啉原药货源的</t>
    </r>
    <r>
      <rPr>
        <b/>
        <sz val="10.5"/>
        <color theme="9" tint="-0.249977111117893"/>
        <rFont val="Arial"/>
        <family val="2"/>
      </rPr>
      <t>消耗</t>
    </r>
    <r>
      <rPr>
        <sz val="10.5"/>
        <color theme="1"/>
        <rFont val="Arial"/>
        <family val="2"/>
      </rPr>
      <t>，特别是</t>
    </r>
    <r>
      <rPr>
        <b/>
        <sz val="10.5"/>
        <color theme="9" tint="-0.249977111117893"/>
        <rFont val="Arial"/>
        <family val="2"/>
      </rPr>
      <t>国内采购压价意向强烈</t>
    </r>
    <r>
      <rPr>
        <sz val="10.5"/>
        <color theme="1"/>
        <rFont val="Arial"/>
        <family val="2"/>
      </rPr>
      <t>。而</t>
    </r>
    <r>
      <rPr>
        <b/>
        <sz val="10.5"/>
        <color theme="9" tint="-0.249977111117893"/>
        <rFont val="Arial"/>
        <family val="2"/>
      </rPr>
      <t>海外订单也稀少</t>
    </r>
    <r>
      <rPr>
        <sz val="10.5"/>
        <color theme="1"/>
        <rFont val="Arial"/>
        <family val="2"/>
      </rPr>
      <t>，对吡虫啉原药出厂价格起不到提振作用
3、考虑目前库存不断消耗，而且生产企业产量下调，再加上居高不下的CCMP原材料成本。</t>
    </r>
    <r>
      <rPr>
        <b/>
        <sz val="10.5"/>
        <color theme="9" tint="-0.249977111117893"/>
        <rFont val="Arial"/>
        <family val="2"/>
      </rPr>
      <t>预计下月吡虫啉原药出厂价格明显下滑的可能性不大</t>
    </r>
    <r>
      <rPr>
        <sz val="10.5"/>
        <color theme="1"/>
        <rFont val="Arial"/>
        <family val="2"/>
      </rPr>
      <t>，</t>
    </r>
    <r>
      <rPr>
        <b/>
        <sz val="10.5"/>
        <color theme="9" tint="-0.249977111117893"/>
        <rFont val="Arial"/>
        <family val="2"/>
      </rPr>
      <t>持平的趋势可能性更大</t>
    </r>
    <r>
      <rPr>
        <sz val="10.5"/>
        <color theme="1"/>
        <rFont val="Arial"/>
        <family val="2"/>
      </rPr>
      <t>。</t>
    </r>
  </si>
  <si>
    <r>
      <t>1、5月中上旬，螺虫乙酯原药出厂价格环比持平（</t>
    </r>
    <r>
      <rPr>
        <b/>
        <sz val="10.5"/>
        <color theme="9" tint="-0.249977111117893"/>
        <rFont val="Arial"/>
        <family val="2"/>
      </rPr>
      <t>与上月预测的回落状况有所不同</t>
    </r>
    <r>
      <rPr>
        <sz val="10.5"/>
        <color theme="1"/>
        <rFont val="Arial"/>
        <family val="2"/>
      </rPr>
      <t>），同比上涨5.3%。出厂价格环比稳定，主要原因是供应状况与上月基本相当。
2、供应方面，目前，</t>
    </r>
    <r>
      <rPr>
        <b/>
        <sz val="10.5"/>
        <color theme="9" tint="-0.249977111117893"/>
        <rFont val="Arial"/>
        <family val="2"/>
      </rPr>
      <t>国内螺虫乙酯原药只有河北兰升有生产</t>
    </r>
    <r>
      <rPr>
        <sz val="10.5"/>
        <color theme="1"/>
        <rFont val="Arial"/>
        <family val="2"/>
      </rPr>
      <t>。</t>
    </r>
    <r>
      <rPr>
        <b/>
        <sz val="10.5"/>
        <color theme="9" tint="-0.249977111117893"/>
        <rFont val="Arial"/>
        <family val="2"/>
      </rPr>
      <t>据5月中上旬调查，兰升表示有生产并可以供货</t>
    </r>
    <r>
      <rPr>
        <sz val="10.5"/>
        <color theme="1"/>
        <rFont val="Arial"/>
        <family val="2"/>
      </rPr>
      <t>。而一帆生物科技集团有限公司则表示目前没有生产也没有螺虫乙酯原药供应。需求方面，此产品国内主要以悬浮剂的剂型产品用在蔬果经济作物上，采购频率偏低，而且数量都基本稳定地偏少。需求对其出厂价格的影响甚微。</t>
    </r>
    <r>
      <rPr>
        <b/>
        <sz val="10.5"/>
        <color theme="9" tint="-0.249977111117893"/>
        <rFont val="Arial"/>
        <family val="2"/>
      </rPr>
      <t>当前该产品出厂价格的波动主要体现在国内生产厂家的供应上。</t>
    </r>
    <r>
      <rPr>
        <sz val="10.5"/>
        <color theme="1"/>
        <rFont val="Arial"/>
        <family val="2"/>
      </rPr>
      <t xml:space="preserve">
3、进入5月，虽然贸易商和生产企业所报价格差异依然比较大，但报价均表现稳定。而值得留意的是，</t>
    </r>
    <r>
      <rPr>
        <b/>
        <sz val="10.5"/>
        <color theme="9" tint="-0.249977111117893"/>
        <rFont val="Arial"/>
        <family val="2"/>
      </rPr>
      <t>河北兰升虽然当前有生产供货，但生产不稳定，</t>
    </r>
    <r>
      <rPr>
        <sz val="10.5"/>
        <color theme="1"/>
        <rFont val="Arial"/>
        <family val="2"/>
      </rPr>
      <t>预计下月螺虫乙酯原药出厂价格上涨的可能性较大</t>
    </r>
  </si>
  <si>
    <r>
      <t>1、5月中上旬，肟菌酯原药出厂价格环比下降1.89%（</t>
    </r>
    <r>
      <rPr>
        <b/>
        <sz val="10.5"/>
        <color theme="9" tint="-0.249977111117893"/>
        <rFont val="Arial"/>
        <family val="2"/>
      </rPr>
      <t>与上月预测走稳的状况有所不同，但下降幅度已收窄</t>
    </r>
    <r>
      <rPr>
        <sz val="10.5"/>
        <color theme="1"/>
        <rFont val="Arial"/>
        <family val="2"/>
      </rPr>
      <t>），同比下降10.34%。出厂价格持续下滑，主要原因是</t>
    </r>
    <r>
      <rPr>
        <b/>
        <sz val="10.5"/>
        <color theme="9" tint="-0.249977111117893"/>
        <rFont val="Arial"/>
        <family val="2"/>
      </rPr>
      <t>下游需求不振，国内外采购订单稀少，市面货源充足</t>
    </r>
    <r>
      <rPr>
        <sz val="10.5"/>
        <color theme="1"/>
        <rFont val="Arial"/>
        <family val="2"/>
      </rPr>
      <t>，利空肟菌酯原药出厂价格上涨。
2、京博农化科技有限公司、江苏富润生化科技有限公司等主流生产企业</t>
    </r>
    <r>
      <rPr>
        <b/>
        <sz val="10.5"/>
        <color theme="9" tint="-0.249977111117893"/>
        <rFont val="Arial"/>
        <family val="2"/>
      </rPr>
      <t>生产下调，以库存出货为主</t>
    </r>
    <r>
      <rPr>
        <sz val="10.5"/>
        <color theme="1"/>
        <rFont val="Arial"/>
        <family val="2"/>
      </rPr>
      <t>。</t>
    </r>
    <r>
      <rPr>
        <b/>
        <sz val="10.5"/>
        <color theme="9" tint="-0.249977111117893"/>
        <rFont val="Arial"/>
        <family val="2"/>
      </rPr>
      <t>对原药持续下滑的出厂价有一定的止跌作用。</t>
    </r>
    <r>
      <rPr>
        <sz val="10.5"/>
        <color theme="1"/>
        <rFont val="Arial"/>
        <family val="2"/>
      </rPr>
      <t xml:space="preserve">
3、主要原材料间三氟甲基苯胺TFMA供应略显紧张，其出厂价格有所抬升。这对肟菌酯原药出厂价格有一定的支撑作用。</t>
    </r>
    <r>
      <rPr>
        <b/>
        <sz val="10.5"/>
        <color theme="9" tint="-0.249977111117893"/>
        <rFont val="Arial"/>
        <family val="2"/>
      </rPr>
      <t>预计下月肟菌酯原药出厂价格将会由跌转稳</t>
    </r>
    <r>
      <rPr>
        <sz val="10.5"/>
        <color theme="1"/>
        <rFont val="Arial"/>
        <family val="2"/>
      </rPr>
      <t>。</t>
    </r>
  </si>
  <si>
    <t>abs. change est., Jan.-May</t>
  </si>
  <si>
    <r>
      <t>1、5月中上旬，戊唑醇原药出厂价格环比下降0.6%，同比增长1.22%（本月价格状况与上月预测趋势基本相同）。</t>
    </r>
    <r>
      <rPr>
        <b/>
        <sz val="10.5"/>
        <color theme="9" tint="-0.249977111117893"/>
        <rFont val="Arial"/>
        <family val="2"/>
      </rPr>
      <t>出厂价格环比虽然继续下滑，但其下滑幅度已明显收窄。</t>
    </r>
    <r>
      <rPr>
        <sz val="10.5"/>
        <color theme="1"/>
        <rFont val="Arial"/>
        <family val="2"/>
      </rPr>
      <t xml:space="preserve">
2、供需分析： 1）新冠疫情有所缓解，物流管制对销售及运输的负面影响减少； 2）虽然部分采购者有追加生产订单，但大部分采购者采购谨慎，</t>
    </r>
    <r>
      <rPr>
        <b/>
        <sz val="10.5"/>
        <color theme="9" tint="-0.249977111117893"/>
        <rFont val="Arial"/>
        <family val="2"/>
      </rPr>
      <t>下游采购表现依然热情不高</t>
    </r>
    <r>
      <rPr>
        <sz val="10.5"/>
        <color theme="1"/>
        <rFont val="Arial"/>
        <family val="2"/>
      </rPr>
      <t xml:space="preserve"> 3）生产厂家江苏黄海农药化工有限公司、江苏七洲绿色化工股份有限公司、江苏剑牌农化股份有限公司虽然产量有所增长，但基本都是</t>
    </r>
    <r>
      <rPr>
        <b/>
        <sz val="10.5"/>
        <color theme="9" tint="-0.249977111117893"/>
        <rFont val="Arial"/>
        <family val="2"/>
      </rPr>
      <t>按订单生产，增量不多</t>
    </r>
    <r>
      <rPr>
        <sz val="10.5"/>
        <color theme="1"/>
        <rFont val="Arial"/>
        <family val="2"/>
      </rPr>
      <t>； 4）戊唑醇原药主要原材料1,2,4-三氮唑出厂价格下滑，利空戊唑醇原药出厂价格上涨。
3、当前国内戊唑醇原药市场尚缺乏利好其出厂价格会涨的因素，</t>
    </r>
    <r>
      <rPr>
        <b/>
        <sz val="10.5"/>
        <color theme="9" tint="-0.249977111117893"/>
        <rFont val="Arial"/>
        <family val="2"/>
      </rPr>
      <t>预计下月戊唑醇原药将会维稳</t>
    </r>
    <r>
      <rPr>
        <sz val="10.5"/>
        <color theme="1"/>
        <rFont val="Arial"/>
        <family val="2"/>
      </rPr>
      <t>。唯一可能会利好戊唑醇原药出厂价格回涨的因素短期内会是下游采购需求量。因此，也不完全排除谨慎采购者释放需求的可能，这将会导致戊唑醇原药呈现稳而有涨的趋势。</t>
    </r>
  </si>
  <si>
    <t xml:space="preserve">备注：数据基于2022年6月上半旬出厂报价数据。
</t>
  </si>
  <si>
    <t>Note:  as of the first half of June 2022</t>
  </si>
  <si>
    <t>June</t>
  </si>
  <si>
    <t xml:space="preserve"> -5M</t>
  </si>
  <si>
    <t>Diff. est., Jan.-Jun.</t>
  </si>
  <si>
    <r>
      <t>1、6月中上旬，戊唑醇原药出厂</t>
    </r>
    <r>
      <rPr>
        <b/>
        <sz val="11"/>
        <color theme="9" tint="-0.249977111117893"/>
        <rFont val="Arial"/>
        <family val="2"/>
      </rPr>
      <t>价格延续上月的下滑趋势，出厂价格环比下降4.82%，低于上个月预期</t>
    </r>
    <r>
      <rPr>
        <sz val="11"/>
        <color theme="1"/>
        <rFont val="Arial"/>
        <family val="2"/>
      </rPr>
      <t>（上月预计本月持平。但由于戊唑醇原药下游采购订单需求并没有如预期的释放，</t>
    </r>
    <r>
      <rPr>
        <b/>
        <sz val="11"/>
        <color theme="9" tint="-0.249977111117893"/>
        <rFont val="Arial"/>
        <family val="2"/>
      </rPr>
      <t>需求低迷</t>
    </r>
    <r>
      <rPr>
        <sz val="11"/>
        <color theme="1"/>
        <rFont val="Arial"/>
        <family val="2"/>
      </rPr>
      <t>，本月预期下调），同比增长0.64%。
2、</t>
    </r>
    <r>
      <rPr>
        <b/>
        <sz val="11"/>
        <color theme="9" tint="-0.249977111117893"/>
        <rFont val="Arial"/>
        <family val="2"/>
      </rPr>
      <t>供大于需</t>
    </r>
    <r>
      <rPr>
        <sz val="11"/>
        <color theme="1"/>
        <rFont val="Arial"/>
        <family val="2"/>
      </rPr>
      <t>，阻碍价格增长。主流生产企业江苏黄海农药化工有限公司、江苏七洲绿色化工股份有限公司、江苏剑牌农化股份有限公司保持稳定生产状态。目前，戊唑醇原药在</t>
    </r>
    <r>
      <rPr>
        <b/>
        <sz val="11"/>
        <color theme="9" tint="-0.249977111117893"/>
        <rFont val="Arial"/>
        <family val="2"/>
      </rPr>
      <t>市面上供应相对充足</t>
    </r>
    <r>
      <rPr>
        <sz val="11"/>
        <color theme="1"/>
        <rFont val="Arial"/>
        <family val="2"/>
      </rPr>
      <t>。在戊唑醇原药销售方面，这些生产企业表示有压力，虽然端午假期后生产企业调涨过价格，但下游采购者压低价格意识强，不得不又报出相对低的报价。
3、</t>
    </r>
    <r>
      <rPr>
        <b/>
        <sz val="11"/>
        <color theme="9" tint="-0.249977111117893"/>
        <rFont val="Arial"/>
        <family val="2"/>
      </rPr>
      <t>原材料1,2,4-三氮唑出厂价格下滑持续下滑</t>
    </r>
    <r>
      <rPr>
        <sz val="11"/>
        <color theme="1"/>
        <rFont val="Arial"/>
        <family val="2"/>
      </rPr>
      <t>，使得戊唑醇原药出厂价格进一步下滑。6月中旬，1,2,4-三氮唑出厂价格与6月端午假期前相比，其出厂价格下降幅度高达8%。 这也使得戊唑醇原药生产企业没有调涨价格的理由。
4、当前，戊唑醇原药下游采购者以补货为主，成单量较少。1,2,4-三氮唑出厂价格短期内预计也难以回涨。</t>
    </r>
    <r>
      <rPr>
        <b/>
        <sz val="11"/>
        <color theme="9" tint="-0.249977111117893"/>
        <rFont val="Arial"/>
        <family val="2"/>
      </rPr>
      <t>预计下月厂价格依然有略微下滑的可能。</t>
    </r>
  </si>
  <si>
    <r>
      <t>1、6月中上旬，吡虫啉原药出厂</t>
    </r>
    <r>
      <rPr>
        <b/>
        <sz val="11"/>
        <color theme="9" tint="-0.249977111117893"/>
        <rFont val="Arial"/>
        <family val="2"/>
      </rPr>
      <t>价格延续上月的下滑趋势，环比下降4.65%</t>
    </r>
    <r>
      <rPr>
        <sz val="11"/>
        <color theme="1"/>
        <rFont val="Arial"/>
        <family val="2"/>
      </rPr>
      <t>（与上月预测的走稳状态有所差别，虽然6月初已走稳，但到中旬出现下滑），同比增长13.69%。
2、吡虫啉原药下游</t>
    </r>
    <r>
      <rPr>
        <b/>
        <sz val="11"/>
        <color theme="9" tint="-0.249977111117893"/>
        <rFont val="Arial"/>
        <family val="2"/>
      </rPr>
      <t>需求冷清</t>
    </r>
    <r>
      <rPr>
        <sz val="11"/>
        <color theme="1"/>
        <rFont val="Arial"/>
        <family val="2"/>
      </rPr>
      <t>，不利于吡虫啉原药出厂价格上涨。</t>
    </r>
    <r>
      <rPr>
        <b/>
        <sz val="11"/>
        <color theme="9" tint="-0.249977111117893"/>
        <rFont val="Arial"/>
        <family val="2"/>
      </rPr>
      <t>与去年同期相比，吡虫啉原药出厂价格尚处于高位</t>
    </r>
    <r>
      <rPr>
        <sz val="11"/>
        <color theme="1"/>
        <rFont val="Arial"/>
        <family val="2"/>
      </rPr>
      <t>。下游采购者只做按需采购，对上调价格接受程度低。
3、吡虫啉原药</t>
    </r>
    <r>
      <rPr>
        <b/>
        <sz val="11"/>
        <color theme="9" tint="-0.249977111117893"/>
        <rFont val="Arial"/>
        <family val="2"/>
      </rPr>
      <t>主要原材料2-氯-5-氯甲基吡啶（CCMP）出厂价格稳在高位</t>
    </r>
    <r>
      <rPr>
        <sz val="11"/>
        <color theme="1"/>
        <rFont val="Arial"/>
        <family val="2"/>
      </rPr>
      <t>，虽然CCMP环比并没有增长，但CCMP同比则增长高达接近30%的增长幅度。 预计短期内依然会对吡虫啉原药出厂价格起到支撑作用。
4、估计吡虫啉原药订单需求短期内难以增加，预计其下月出厂价格下滑的可能性尚存。但考虑到其有原材料CCMP的成本支撑。相信其下滑幅度不会太大，可能会有一定程度的缩窄。</t>
    </r>
  </si>
  <si>
    <r>
      <t>1、6月中上旬，螺虫乙酯原药出厂</t>
    </r>
    <r>
      <rPr>
        <b/>
        <sz val="11"/>
        <color theme="9" tint="-0.249977111117893"/>
        <rFont val="Arial"/>
        <family val="2"/>
      </rPr>
      <t>价格环比上涨0.72%（本月价格状况与上月预测趋势基本相同），同比上涨6%</t>
    </r>
    <r>
      <rPr>
        <sz val="11"/>
        <color theme="1"/>
        <rFont val="Arial"/>
        <family val="2"/>
      </rPr>
      <t>。
2、据调研，</t>
    </r>
    <r>
      <rPr>
        <b/>
        <sz val="11"/>
        <color theme="9" tint="-0.249977111117893"/>
        <rFont val="Arial"/>
        <family val="2"/>
      </rPr>
      <t>进入6月河北兰升生物科技有限公司减少了螺虫乙酯原药的生产产量</t>
    </r>
    <r>
      <rPr>
        <sz val="11"/>
        <color theme="1"/>
        <rFont val="Arial"/>
        <family val="2"/>
      </rPr>
      <t>。河北兰升的螺虫乙酯原药对外供应量也相对减少。兰升表示，以自用生产制剂为主。据贸易商介绍，最近这个产品不太容易拿到现货。而部分贸易商声称有现货并把价格抬得比较高。
3、预计短期内兰升不会增加螺虫乙酯原药的产出，同时，下游采购商也并没有显示积极的采购态度，预计7月螺虫乙酯原药出厂价格将会趋于稳定。</t>
    </r>
  </si>
  <si>
    <r>
      <t>1、6月中上旬，肟菌酯原药出厂价格</t>
    </r>
    <r>
      <rPr>
        <b/>
        <sz val="11"/>
        <color theme="9" tint="-0.249977111117893"/>
        <rFont val="Arial"/>
        <family val="2"/>
      </rPr>
      <t>价格延续上月的下滑趋势, 环比下降1.92%（与上月预测走稳的状况有所差别），同比下降12.07%</t>
    </r>
    <r>
      <rPr>
        <sz val="11"/>
        <color theme="1"/>
        <rFont val="Arial"/>
        <family val="2"/>
      </rPr>
      <t>。
2、</t>
    </r>
    <r>
      <rPr>
        <b/>
        <sz val="11"/>
        <color theme="9" tint="-0.249977111117893"/>
        <rFont val="Arial"/>
        <family val="2"/>
      </rPr>
      <t>低迷的下游需求</t>
    </r>
    <r>
      <rPr>
        <sz val="11"/>
        <color theme="1"/>
        <rFont val="Arial"/>
        <family val="2"/>
      </rPr>
      <t>是肟菌酯原药出厂价格进一步下调的主要原因。销售方面，6月中上旬，肟菌酯原药下游采购订单量少，需求冷淡，生产企业销售压力比较大，只能</t>
    </r>
    <r>
      <rPr>
        <b/>
        <sz val="11"/>
        <color theme="9" tint="-0.249977111117893"/>
        <rFont val="Arial"/>
        <family val="2"/>
      </rPr>
      <t>以下调价格增加销售量</t>
    </r>
    <r>
      <rPr>
        <sz val="11"/>
        <color theme="1"/>
        <rFont val="Arial"/>
        <family val="2"/>
      </rPr>
      <t>，但效果并不佳
3、供应方面，肟菌酯原药生产企业已</t>
    </r>
    <r>
      <rPr>
        <b/>
        <sz val="11"/>
        <color theme="9" tint="-0.249977111117893"/>
        <rFont val="Arial"/>
        <family val="2"/>
      </rPr>
      <t>减少产出，以消化库存为主</t>
    </r>
    <r>
      <rPr>
        <sz val="11"/>
        <color theme="1"/>
        <rFont val="Arial"/>
        <family val="2"/>
      </rPr>
      <t>。虽然库存已有所下降，但由于采购量并不多，还是存在不少库存有待消化。
4、据肟菌酯生产企业介绍，</t>
    </r>
    <r>
      <rPr>
        <b/>
        <sz val="11"/>
        <color theme="9" tint="-0.249977111117893"/>
        <rFont val="Arial"/>
        <family val="2"/>
      </rPr>
      <t>当前肟菌酯原药生产企业面临着销售和成本双重压力</t>
    </r>
    <r>
      <rPr>
        <sz val="11"/>
        <color theme="1"/>
        <rFont val="Arial"/>
        <family val="2"/>
      </rPr>
      <t>。一方面，当前该产品下游需求低迷，销售有压力。但另外一方面</t>
    </r>
    <r>
      <rPr>
        <b/>
        <sz val="11"/>
        <color theme="9" tint="-0.249977111117893"/>
        <rFont val="Arial"/>
        <family val="2"/>
      </rPr>
      <t>肟菌酯原药的上游原材料成本有所上涨</t>
    </r>
    <r>
      <rPr>
        <sz val="11"/>
        <color theme="1"/>
        <rFont val="Arial"/>
        <family val="2"/>
      </rPr>
      <t>，对肟菌酯原药生产带来一定的成本压力。在销售和成本双重压力之下，大部分生产企业选择降低肟菌酯原药的产出，消化库存为主。</t>
    </r>
    <r>
      <rPr>
        <b/>
        <sz val="11"/>
        <color theme="9" tint="-0.249977111117893"/>
        <rFont val="Arial"/>
        <family val="2"/>
      </rPr>
      <t>预计6月~7月，肟菌酯原药下游需求将会延续此低迷状态</t>
    </r>
    <r>
      <rPr>
        <sz val="11"/>
        <color theme="1"/>
        <rFont val="Arial"/>
        <family val="2"/>
      </rPr>
      <t>。肟菌酯原药出厂价格短期内估计依然会出现下滑。</t>
    </r>
  </si>
  <si>
    <t>Diff.%</t>
  </si>
  <si>
    <t>July</t>
  </si>
  <si>
    <t xml:space="preserve">备注：数据基于2022年7月上半旬出厂报价数据。
</t>
  </si>
  <si>
    <t>Note:  as of the first half of July 2022</t>
  </si>
  <si>
    <t>Diff. est., Jan.-Jul.</t>
  </si>
  <si>
    <r>
      <t>1、7月中上旬，戊唑醇原药出厂价格环比和同比分别均基本持平（与上月预测较为相符）。
2、生产端</t>
    </r>
    <r>
      <rPr>
        <b/>
        <sz val="11"/>
        <color theme="9" tint="-0.249977111117893"/>
        <rFont val="Arial"/>
        <family val="2"/>
      </rPr>
      <t>挺价意向强烈</t>
    </r>
    <r>
      <rPr>
        <sz val="11"/>
        <color theme="1"/>
        <rFont val="Arial"/>
        <family val="2"/>
      </rPr>
      <t>。主流生产企业江苏黄海农药化工有限公司、江苏七洲绿色化工股份有限公司、江苏剑牌农化股份有限公司虽然均保持稳定生产状态，但</t>
    </r>
    <r>
      <rPr>
        <b/>
        <sz val="11"/>
        <color theme="9" tint="-0.249977111117893"/>
        <rFont val="Arial"/>
        <family val="2"/>
      </rPr>
      <t>生产率基本低位运行</t>
    </r>
    <r>
      <rPr>
        <sz val="11"/>
        <color theme="1"/>
        <rFont val="Arial"/>
        <family val="2"/>
      </rPr>
      <t>。据部分生产企业表示，当前该产品成交价格并没有达到他们预期，故这些生产企业接单的意向也不强烈，他们更多是在</t>
    </r>
    <r>
      <rPr>
        <b/>
        <sz val="11"/>
        <color theme="1"/>
        <rFont val="Arial"/>
        <family val="2"/>
      </rPr>
      <t>观望并寻找时机进行价格的调涨</t>
    </r>
    <r>
      <rPr>
        <sz val="11"/>
        <color theme="1"/>
        <rFont val="Arial"/>
        <family val="2"/>
      </rPr>
      <t>。
3、原材料1,2,4-三氮唑出厂价格虽然跌势已有缓解，但对戊唑醇原药依然起不到推涨作用。目前该原材料出厂价格已陆续走稳。不过受制于下游行业对其需求比较冷清，其出厂价格未见有明显上涨的迹象。
4、从当前戊唑醇原药出厂价格走势看，短期内有可能会出现略有回涨的可能。但估计上涨的幅度不大，时长也不长。在下月甚至会有在略有上涨后又重新走低的可能。主要依据是戊唑醇原药出厂价格目前</t>
    </r>
    <r>
      <rPr>
        <b/>
        <sz val="11"/>
        <color theme="9" tint="-0.249977111117893"/>
        <rFont val="Arial"/>
        <family val="2"/>
      </rPr>
      <t>尚缺乏下游订单需求推动</t>
    </r>
    <r>
      <rPr>
        <sz val="11"/>
        <color theme="1"/>
        <rFont val="Arial"/>
        <family val="2"/>
      </rPr>
      <t>，只是单方面生产企业涨价意愿比较强而已。</t>
    </r>
  </si>
  <si>
    <r>
      <t>1、7月中上旬，吡虫啉原药出厂价格环比上涨4.53%，同比上涨3.69%（与上月预测止跌趋势基本相符）。目前，中国吡虫啉原药出厂</t>
    </r>
    <r>
      <rPr>
        <b/>
        <sz val="11"/>
        <color theme="9" tint="-0.249977111117893"/>
        <rFont val="Arial"/>
        <family val="2"/>
      </rPr>
      <t>价格价格上涨的主要原因是市场</t>
    </r>
    <r>
      <rPr>
        <b/>
        <sz val="11"/>
        <color theme="1"/>
        <rFont val="Arial"/>
        <family val="2"/>
      </rPr>
      <t>供应紧缺</t>
    </r>
    <r>
      <rPr>
        <sz val="11"/>
        <color theme="1"/>
        <rFont val="Arial"/>
        <family val="2"/>
      </rPr>
      <t>。并且，吡虫啉</t>
    </r>
    <r>
      <rPr>
        <b/>
        <sz val="11"/>
        <color theme="9" tint="-0.249977111117893"/>
        <rFont val="Arial"/>
        <family val="2"/>
      </rPr>
      <t>原药主要原材料出厂价格处于相对高位</t>
    </r>
    <r>
      <rPr>
        <sz val="11"/>
        <color theme="1"/>
        <rFont val="Arial"/>
        <family val="2"/>
      </rPr>
      <t>，对吡虫啉原药出厂价格上涨有一定的推动作用。
2、吡虫啉原药生产企业以完成前期预订订单为主，造成目前市面上吡虫啉原药供应紧缺，出厂价格上涨。据悉，目前像山东联合化工股份有限公司、河北野田农用化学有限公司等吡虫啉原药主要生产企业基本</t>
    </r>
    <r>
      <rPr>
        <b/>
        <sz val="11"/>
        <color theme="9" tint="-0.249977111117893"/>
        <rFont val="Arial"/>
        <family val="2"/>
      </rPr>
      <t>拒绝现货订单</t>
    </r>
    <r>
      <rPr>
        <sz val="11"/>
        <color theme="1"/>
        <rFont val="Arial"/>
        <family val="2"/>
      </rPr>
      <t>。一则他们的生产计划已排满。二则夏季高温不太合适执行超负荷生产。
3、吡虫啉原药主要原材料2-氯-5-氯甲基吡啶（CCMP）出厂价格虽然</t>
    </r>
    <r>
      <rPr>
        <b/>
        <sz val="11"/>
        <color theme="9" tint="-0.249977111117893"/>
        <rFont val="Arial"/>
        <family val="2"/>
      </rPr>
      <t>趋于稳定，但处于相对高位</t>
    </r>
    <r>
      <rPr>
        <sz val="11"/>
        <color theme="1"/>
        <rFont val="Arial"/>
        <family val="2"/>
      </rPr>
      <t>，对吡虫啉原药出厂价格有推动作用。吡虫啉原药其它相关原材料双环戊二烯、三氯氧磷等虽然出厂价格环比虽然较为稳定，但同比而言尚处于高位，对吡虫啉原药出厂价格从原材料成本上起着推动作用。
4、目前，吡虫啉原药市面</t>
    </r>
    <r>
      <rPr>
        <b/>
        <sz val="11"/>
        <color theme="9" tint="-0.249977111117893"/>
        <rFont val="Arial"/>
        <family val="2"/>
      </rPr>
      <t>库存依然偏低，而吡虫啉原药生产企业的生产未能满足新单的需求，短期内吡虫啉原药供不应求的现象预计还会持续</t>
    </r>
    <r>
      <rPr>
        <sz val="11"/>
        <color theme="1"/>
        <rFont val="Arial"/>
        <family val="2"/>
      </rPr>
      <t>。在7月中旬，有部分的上游原材料中间体生产企业开工率下降，这将会进一步导致吡虫啉原药生产受到阻碍，使得吡虫啉原药的供应更加紧张。因此，预计下月吡虫啉原药出厂价格将会继续保持上涨的趋势。</t>
    </r>
  </si>
  <si>
    <r>
      <t>1、7月中上旬，螺虫乙酯原药出厂价格环比下降0.71%，同比上涨8.59%（与上月预测稳定略有区别）。
2、据CCM7月中上旬了解，河北兰升生物科技有限公司有正常生产螺虫乙酯原药，并</t>
    </r>
    <r>
      <rPr>
        <b/>
        <sz val="11"/>
        <color theme="9" tint="-0.249977111117893"/>
        <rFont val="Arial"/>
        <family val="2"/>
      </rPr>
      <t>可以正常供货</t>
    </r>
    <r>
      <rPr>
        <sz val="11"/>
        <color theme="1"/>
        <rFont val="Arial"/>
        <family val="2"/>
      </rPr>
      <t>。目前，市面螺虫乙酯原药</t>
    </r>
    <r>
      <rPr>
        <b/>
        <sz val="11"/>
        <color theme="9" tint="-0.249977111117893"/>
        <rFont val="Arial"/>
        <family val="2"/>
      </rPr>
      <t>货源也相对宽松</t>
    </r>
    <r>
      <rPr>
        <sz val="11"/>
        <color theme="1"/>
        <rFont val="Arial"/>
        <family val="2"/>
      </rPr>
      <t>，贸易商也对其销售</t>
    </r>
    <r>
      <rPr>
        <b/>
        <sz val="11"/>
        <color theme="9" tint="-0.249977111117893"/>
        <rFont val="Arial"/>
        <family val="2"/>
      </rPr>
      <t>价格有下调的迹象</t>
    </r>
    <r>
      <rPr>
        <sz val="11"/>
        <color theme="1"/>
        <rFont val="Arial"/>
        <family val="2"/>
      </rPr>
      <t>。据河北兰升表示，其下月依然会正常生产。故预计下月螺虫乙酯原药供应也会相对充足，相信其出厂价格会有进一步下滑的可能。</t>
    </r>
  </si>
  <si>
    <r>
      <t>1、7月中上旬，肟菌酯原药出厂价格环比下降3.92%，同比下降15.52%（与上月预测趋势基本相符）。肟菌酯原药的出厂价格持续下滑主要是由于其下</t>
    </r>
    <r>
      <rPr>
        <b/>
        <sz val="11"/>
        <color theme="9" tint="-0.249977111117893"/>
        <rFont val="Arial"/>
        <family val="2"/>
      </rPr>
      <t>游订单稀少。而且前期生产企业生产得比较多留下一定库存，导致肟菌酯原药市场存在供过于求的现象。</t>
    </r>
    <r>
      <rPr>
        <sz val="11"/>
        <color theme="1"/>
        <rFont val="Arial"/>
        <family val="2"/>
      </rPr>
      <t xml:space="preserve">
2、目前，京博农化科技有限公司、江苏富润生化科技有限公司等肟菌酯主要生产企业虽然有生产，但</t>
    </r>
    <r>
      <rPr>
        <b/>
        <sz val="11"/>
        <color theme="9" tint="-0.249977111117893"/>
        <rFont val="Arial"/>
        <family val="2"/>
      </rPr>
      <t>开工率很低</t>
    </r>
    <r>
      <rPr>
        <sz val="11"/>
        <color theme="1"/>
        <rFont val="Arial"/>
        <family val="2"/>
      </rPr>
      <t>，甚至有</t>
    </r>
    <r>
      <rPr>
        <b/>
        <sz val="11"/>
        <color theme="9" tint="-0.249977111117893"/>
        <rFont val="Arial"/>
        <family val="2"/>
      </rPr>
      <t>偶尔临时停产的情况</t>
    </r>
    <r>
      <rPr>
        <sz val="11"/>
        <color theme="1"/>
        <rFont val="Arial"/>
        <family val="2"/>
      </rPr>
      <t>出现。</t>
    </r>
    <r>
      <rPr>
        <b/>
        <sz val="11"/>
        <color theme="9" tint="-0.249977111117893"/>
        <rFont val="Arial"/>
        <family val="2"/>
      </rPr>
      <t>下游采购冷清，基本以补货为主，没有大批量采购</t>
    </r>
    <r>
      <rPr>
        <sz val="11"/>
        <color theme="1"/>
        <rFont val="Arial"/>
        <family val="2"/>
      </rPr>
      <t>，而且这些采购压价意愿比较强烈。在此情况下，肟菌酯原药生产企业面临着比较大的销售压力。再加上库存难以消耗，这些生产企业也不得不以低价出售产品。
3、肟菌酯原药在2022年上半年一直处于下降的趋势。</t>
    </r>
    <r>
      <rPr>
        <b/>
        <sz val="11"/>
        <color theme="9" tint="-0.249977111117893"/>
        <rFont val="Arial"/>
        <family val="2"/>
      </rPr>
      <t>低迷的市场需求相信会持续</t>
    </r>
    <r>
      <rPr>
        <sz val="11"/>
        <color theme="1"/>
        <rFont val="Arial"/>
        <family val="2"/>
      </rPr>
      <t>。预计下月肟菌酯原药出厂价格持续下降的可能性还是比较大的，但相信下滑的幅度将会收窄。</t>
    </r>
  </si>
  <si>
    <t>August</t>
  </si>
  <si>
    <t>2022 Ex-works price, RMB/t出厂价</t>
  </si>
  <si>
    <t>虽然河北兰升生物科技有限公司（简称“河北兰升”）有正常生产螺虫乙酯原药，但其生产并不稳定，对外出厂报价偏高。并且，河北兰升在螺虫乙酯原药的销售上有一定的惜售情绪，更偏向于给老客户备货。另外，贸易商表示最近也比较难从生产企业上拿到货，销售价格也显得较为坚挺，普遍在74万元/吨以上。预计该产品下月的出厂价格会保持相对高位。</t>
  </si>
  <si>
    <t>Diff. est., Jan.-AUG.</t>
  </si>
  <si>
    <t>Aug.</t>
  </si>
  <si>
    <t xml:space="preserve"> -6M</t>
  </si>
  <si>
    <r>
      <t>1、8月中上旬，戊唑醇原药出厂价格环比下降3.16%，同比下降2.55%（与上月预测相符）。
2、需求利空戊唑醇原药出厂价格。7月-8月间，虽然生产厂家有挺价意愿，但由于下游采购企业观望为主，采购数量甚少，</t>
    </r>
    <r>
      <rPr>
        <b/>
        <sz val="11"/>
        <color theme="9" tint="-0.249977111117893"/>
        <rFont val="Arial"/>
        <family val="2"/>
      </rPr>
      <t>需求冷淡</t>
    </r>
    <r>
      <rPr>
        <sz val="11"/>
        <color theme="1"/>
        <rFont val="Arial"/>
        <family val="2"/>
      </rPr>
      <t>。
3、供应方面，主流生产企业江苏黄海农药化工有限公司、江苏七洲绿色化工股份有限公司、江苏剑牌农化股份有限公司保持稳定生产状态。虽然这些生产企业的</t>
    </r>
    <r>
      <rPr>
        <b/>
        <sz val="11"/>
        <color theme="1"/>
        <rFont val="Arial"/>
        <family val="2"/>
      </rPr>
      <t>生产开工率比较低，但也有一定的放量</t>
    </r>
    <r>
      <rPr>
        <sz val="11"/>
        <color theme="1"/>
        <rFont val="Arial"/>
        <family val="2"/>
      </rPr>
      <t>，故在冷清需求情况下，稳定的供应导致市面上戊唑醇原药库存增加，陷入</t>
    </r>
    <r>
      <rPr>
        <b/>
        <sz val="11"/>
        <color theme="9" tint="-0.249977111117893"/>
        <rFont val="Arial"/>
        <family val="2"/>
      </rPr>
      <t>供过于求</t>
    </r>
    <r>
      <rPr>
        <sz val="11"/>
        <color theme="1"/>
        <rFont val="Arial"/>
        <family val="2"/>
      </rPr>
      <t>的局面，进一步利空戊唑醇原药出厂价格的回涨。
4、主要原材料成本利空戊唑醇原药出厂价格。进入8月，原材料1,2,4-三氮唑出厂价格</t>
    </r>
    <r>
      <rPr>
        <b/>
        <sz val="11"/>
        <color theme="9" tint="-0.249977111117893"/>
        <rFont val="Arial"/>
        <family val="2"/>
      </rPr>
      <t>下跌幅度有所增加</t>
    </r>
    <r>
      <rPr>
        <sz val="11"/>
        <color theme="1"/>
        <rFont val="Arial"/>
        <family val="2"/>
      </rPr>
      <t>，与7月末相比，下降幅度大概为3%左右。当前，三唑类杀菌剂原药市场对1,2,4-三氮唑的</t>
    </r>
    <r>
      <rPr>
        <b/>
        <sz val="11"/>
        <color theme="9" tint="-0.249977111117893"/>
        <rFont val="Arial"/>
        <family val="2"/>
      </rPr>
      <t>需求较低迷，</t>
    </r>
    <r>
      <rPr>
        <sz val="11"/>
        <color theme="1"/>
        <rFont val="Arial"/>
        <family val="2"/>
      </rPr>
      <t>短期内1,2,4-三氮唑出厂价格很大程度会在低位徘徊。
5、当前，供需、原材料两方面均不利于戊唑醇原药出厂价格回涨。再加上原材料1,2,4-三氮唑出厂价格尚在持续下调，短期内戊唑醇原药出厂价格回涨可能性不大，预</t>
    </r>
    <r>
      <rPr>
        <b/>
        <sz val="11"/>
        <color theme="9" tint="-0.249977111117893"/>
        <rFont val="Arial"/>
        <family val="2"/>
      </rPr>
      <t>计下月出厂价格将会在低位徘徊。</t>
    </r>
  </si>
  <si>
    <r>
      <t>1、8月中上旬，吡虫啉原药出厂价格环比上涨1.94%，同比上涨6.78%（与上月预测相符）。
2、吡虫啉原药</t>
    </r>
    <r>
      <rPr>
        <b/>
        <sz val="11"/>
        <color theme="9" tint="-0.249977111117893"/>
        <rFont val="Arial"/>
        <family val="2"/>
      </rPr>
      <t>主要原材料CCMP出厂价格依然居高，支撑吡虫啉原药出厂价格上涨</t>
    </r>
    <r>
      <rPr>
        <sz val="11"/>
        <color theme="1"/>
        <rFont val="Arial"/>
        <family val="2"/>
      </rPr>
      <t>。8月中上旬，国内CCMP与去年同期相比，增长率接近30%。高原材料成本的支撑下，吡虫啉原药出厂价格高位上依然出现增长。
3、下游订单需求在8月中上旬有所减少，利空吡虫啉原药出厂价格的持续上涨。在8月初，吡虫啉原药出厂价格依然有上涨趋势，而到8月中旬其出厂价格陆续走稳，甚至有部分吡虫啉原药生产企业愿意下调吡虫啉原药进行销售。据吡虫啉原药生产企业表示，当前他们所接到的</t>
    </r>
    <r>
      <rPr>
        <b/>
        <sz val="11"/>
        <color theme="9" tint="-0.249977111117893"/>
        <rFont val="Arial"/>
        <family val="2"/>
      </rPr>
      <t>订单数量已下降，主要来源于国外订单</t>
    </r>
    <r>
      <rPr>
        <sz val="11"/>
        <color theme="1"/>
        <rFont val="Arial"/>
        <family val="2"/>
      </rPr>
      <t>。下游采购者压价意向比较大，在需求相对低迷的前提下，不得不下调报价促成订单的达成。
4、目前像山东联合化工股份有限公司、河北野田农用化学有限公司等吡虫啉原药主要生产企业均在正常生产吡虫啉原药。而其新订单量已下降。</t>
    </r>
    <r>
      <rPr>
        <b/>
        <sz val="11"/>
        <color theme="1"/>
        <rFont val="Arial"/>
        <family val="2"/>
      </rPr>
      <t>预计下月吡虫啉原药出厂价格有下滑的可能</t>
    </r>
    <r>
      <rPr>
        <sz val="11"/>
        <color theme="1"/>
        <rFont val="Arial"/>
        <family val="2"/>
      </rPr>
      <t>。但值得注意的是，</t>
    </r>
    <r>
      <rPr>
        <b/>
        <sz val="11"/>
        <color theme="9" tint="-0.249977111117893"/>
        <rFont val="Arial"/>
        <family val="2"/>
      </rPr>
      <t>上游原材料CCMP仍将会是吡虫啉原药出厂价格的支撑因素</t>
    </r>
    <r>
      <rPr>
        <sz val="11"/>
        <color theme="1"/>
        <rFont val="Arial"/>
        <family val="2"/>
      </rPr>
      <t>，故预计吡虫啉原药下降幅度也会比较有限。</t>
    </r>
  </si>
  <si>
    <r>
      <t>1、8月中上旬，肟菌酯原药出厂价格环比下降1.02%，同比下降11.82%（与上月预测趋势基本相符）。
2、肟菌酯原药的出厂价格</t>
    </r>
    <r>
      <rPr>
        <b/>
        <sz val="11"/>
        <color theme="9" tint="-0.249977111117893"/>
        <rFont val="Arial"/>
        <family val="2"/>
      </rPr>
      <t>持续下滑主要依然是由于其下游订单稀少。在低迷的下游需求状态下，其供过于求的现象尚存</t>
    </r>
    <r>
      <rPr>
        <sz val="11"/>
        <color theme="1"/>
        <rFont val="Arial"/>
        <family val="2"/>
      </rPr>
      <t>。
3、需求方面，下游采购冷清，基本以补货为主，没有大批量采购。在此情况下，</t>
    </r>
    <r>
      <rPr>
        <b/>
        <sz val="11"/>
        <color theme="9" tint="-0.249977111117893"/>
        <rFont val="Arial"/>
        <family val="2"/>
      </rPr>
      <t>肟菌酯原药生产企业面临着比较大的销售压力</t>
    </r>
    <r>
      <rPr>
        <sz val="11"/>
        <color theme="1"/>
        <rFont val="Arial"/>
        <family val="2"/>
      </rPr>
      <t>。再加上库存难以消耗，这些生产企业也不得不以低价出售产品。其出厂报价进一步贴近最终成交价格。
4、供应方面，京博农化科技有限公司、江苏富润生化科技有限公司等肟菌酯主要生产企业目前由于订单缺乏，开工率处于低位。
5、目前，从供需方面均无对肟菌酯原药出厂价格有利好的因素。</t>
    </r>
    <r>
      <rPr>
        <b/>
        <sz val="11"/>
        <color theme="9" tint="-0.249977111117893"/>
        <rFont val="Arial"/>
        <family val="2"/>
      </rPr>
      <t>预计下月肟菌酯原药出厂价格会延续前期的下降趋势。</t>
    </r>
  </si>
  <si>
    <t xml:space="preserve">备注：数据基于2022年8月上半旬出厂报价数据。
</t>
  </si>
  <si>
    <t>Note:  as of the first half of AUG.2022</t>
  </si>
  <si>
    <t>September</t>
  </si>
  <si>
    <t xml:space="preserve">备注：数据基于2022年9月上半旬出厂报价数据。
</t>
  </si>
  <si>
    <t>Note:  as of the first half of SEP.2022</t>
  </si>
  <si>
    <r>
      <t>1、9月中上旬，戊唑醇原药出厂价格环比下降0.26%，同比下降3.43%（与上月预测趋势较为相符）。</t>
    </r>
    <r>
      <rPr>
        <b/>
        <sz val="11"/>
        <color theme="9" tint="-0.249977111117893"/>
        <rFont val="Arial"/>
        <family val="2"/>
      </rPr>
      <t>进入9月，供应及下游需求持续利空戊唑醇原药出厂价格。</t>
    </r>
    <r>
      <rPr>
        <sz val="11"/>
        <color theme="1"/>
        <rFont val="Arial"/>
        <family val="2"/>
      </rPr>
      <t xml:space="preserve">
2、供应方面，主流生产企业江苏黄海农药化工有限公司、江苏七洲绿色化工股份有限公司、江苏剑牌农化股份有限公司保持</t>
    </r>
    <r>
      <rPr>
        <b/>
        <sz val="11"/>
        <color theme="9" tint="-0.249977111117893"/>
        <rFont val="Arial"/>
        <family val="2"/>
      </rPr>
      <t>稳定生产状态，市面戊唑醇原药供应量比较充足</t>
    </r>
    <r>
      <rPr>
        <sz val="11"/>
        <color theme="1"/>
        <rFont val="Arial"/>
        <family val="2"/>
      </rPr>
      <t>。</t>
    </r>
    <r>
      <rPr>
        <b/>
        <sz val="11"/>
        <color theme="9" tint="-0.249977111117893"/>
        <rFont val="Arial"/>
        <family val="2"/>
      </rPr>
      <t>下游采购企业依然观望为主，采购数量比较少，需求冷淡。在此状况下，甚至有生产企业调降其出厂报价到74,500元/吨。</t>
    </r>
    <r>
      <rPr>
        <sz val="11"/>
        <color theme="1"/>
        <rFont val="Arial"/>
        <family val="2"/>
      </rPr>
      <t xml:space="preserve">
3、值得关注的是，9月中上旬，原材料1,2,4-三氮唑出厂价格由跌转涨。与8月末相比，其增长幅度大概在5%左右。在销售下滑，原材料成本上涨的双层压力下，戊唑醇原药生产企业有意进一步下调开工生产率。</t>
    </r>
    <r>
      <rPr>
        <b/>
        <sz val="11"/>
        <color theme="9" tint="-0.249977111117893"/>
        <rFont val="Arial"/>
        <family val="2"/>
      </rPr>
      <t>供应量有望在下月减少。预计下月戊唑醇原药的出厂价格会由跌转稳，甚至有部分戊唑醇原药供应商有可能有调涨价格的可能。</t>
    </r>
  </si>
  <si>
    <r>
      <t>1、9月中上旬，吡虫啉原药出厂价格环比持平，同比上涨3.28%（与上月预测下滑有差异，但其价格已由涨转稳）。吡虫啉</t>
    </r>
    <r>
      <rPr>
        <b/>
        <sz val="11"/>
        <color theme="9" tint="-0.249977111117893"/>
        <rFont val="Arial"/>
        <family val="2"/>
      </rPr>
      <t>原药下游订单需求抑制其出厂价格上涨</t>
    </r>
    <r>
      <rPr>
        <sz val="11"/>
        <color theme="1"/>
        <rFont val="Arial"/>
        <family val="2"/>
      </rPr>
      <t>。
2、目前，吡虫啉原药订单稀少，例如山东联合化工股份有限公司、河北野田农用化学有限公司等吡虫啉原药等主要生产企业也只是因完成前期接下的外贸订单而正常开工。</t>
    </r>
    <r>
      <rPr>
        <b/>
        <sz val="11"/>
        <color theme="9" tint="-0.249977111117893"/>
        <rFont val="Arial"/>
        <family val="2"/>
      </rPr>
      <t>该产品当前正处于采购淡季。</t>
    </r>
    <r>
      <rPr>
        <sz val="11"/>
        <color theme="1"/>
        <rFont val="Arial"/>
        <family val="2"/>
      </rPr>
      <t xml:space="preserve">
3、值得关注的是，其中一家主要吡虫啉原药生产企业山东海利尔化工有限公司在8月中旬发生安全事故而停产。山东海利尔目前拥有2,500t/a吡虫啉原药及其原材料CCMP2,500t/a产能。吡虫啉原药供应变得紧张。但山东海利尔尚有一定的库存供货，加上当前吡虫啉原药并非采购旺季，故对山东海利尔当前正常供货的影响不大，并且对吡虫啉原药整体市场供应影响也不大。本次</t>
    </r>
    <r>
      <rPr>
        <b/>
        <sz val="11"/>
        <color theme="9" tint="-0.249977111117893"/>
        <rFont val="Arial"/>
        <family val="2"/>
      </rPr>
      <t>山东海利尔停产从当前状况看对吡虫啉原药的出厂价格推涨作用不大。</t>
    </r>
    <r>
      <rPr>
        <sz val="11"/>
        <color theme="1"/>
        <rFont val="Arial"/>
        <family val="2"/>
      </rPr>
      <t xml:space="preserve">
4、吡虫啉原药主要原材料叔丁醇、CCMP、三氯氧磷等供应偏紧而出厂价格依然居高，对吡虫啉原药出厂价格起着比较有力的支撑作用。而9月中旬吡虫啉原药的主要原材料出厂报价均有不同程度的上涨趋势。同时，当前吡虫啉原药主流生产企业的开工率均比较低，市面库存的不断消耗，短期内市面供应量将会下降。</t>
    </r>
    <r>
      <rPr>
        <b/>
        <sz val="11"/>
        <color theme="9" tint="-0.249977111117893"/>
        <rFont val="Arial"/>
        <family val="2"/>
      </rPr>
      <t>预计下月吡虫啉原药出厂价格有望回涨。</t>
    </r>
  </si>
  <si>
    <r>
      <t>1、9月中上旬，螺虫乙酯原药出厂价格环比基本持平，同比上涨3.73%（与上月预测相似）。
2、本月据该产品供货商介绍，</t>
    </r>
    <r>
      <rPr>
        <b/>
        <sz val="11"/>
        <color theme="9" tint="-0.249977111117893"/>
        <rFont val="Arial"/>
        <family val="2"/>
      </rPr>
      <t>其供货当前比较紧张。但下游市场购买者甚少，贸易商普遍处于难买难卖的状态</t>
    </r>
    <r>
      <rPr>
        <sz val="11"/>
        <color theme="1"/>
        <rFont val="Arial"/>
        <family val="2"/>
      </rPr>
      <t>。河北兰升生物科技有限公司的螺虫乙酯原药</t>
    </r>
    <r>
      <rPr>
        <b/>
        <sz val="11"/>
        <color theme="9" tint="-0.249977111117893"/>
        <rFont val="Arial"/>
        <family val="2"/>
      </rPr>
      <t>生产率低位运行，主要以订单数量才进行生产，不备货积压。预计下月螺虫乙酯原药出厂价格持续走稳。</t>
    </r>
  </si>
  <si>
    <r>
      <t>1、9月中上旬，肟菌酯原药出厂价格环比下降3.09%，同比下降14.55%（与上月预测趋势基本相符）。肟菌酯原药</t>
    </r>
    <r>
      <rPr>
        <b/>
        <sz val="11"/>
        <color theme="9" tint="-0.249977111117893"/>
        <rFont val="Arial"/>
        <family val="2"/>
      </rPr>
      <t>的出厂价格持续下滑，需求和供应量方面因素均利空其出厂价格的回涨。再加上，其主要原材料中间体成本有所回落，进一步抑制肟菌酯原药出厂价格的上涨。</t>
    </r>
    <r>
      <rPr>
        <sz val="11"/>
        <color theme="1"/>
        <rFont val="Arial"/>
        <family val="2"/>
      </rPr>
      <t xml:space="preserve">
2、需求方面，</t>
    </r>
    <r>
      <rPr>
        <b/>
        <sz val="11"/>
        <color theme="9" tint="-0.249977111117893"/>
        <rFont val="Arial"/>
        <family val="2"/>
      </rPr>
      <t>下游采购维持冷清状态</t>
    </r>
    <r>
      <rPr>
        <sz val="11"/>
        <color theme="1"/>
        <rFont val="Arial"/>
        <family val="2"/>
      </rPr>
      <t>，基本以补货为主，没有大批量采购。而供应方面，京博农化科技有限公司、江苏富润生化科技有限公司等肟菌酯主要生产企业则维持生产，而</t>
    </r>
    <r>
      <rPr>
        <b/>
        <sz val="11"/>
        <color theme="9" tint="-0.249977111117893"/>
        <rFont val="Arial"/>
        <family val="2"/>
      </rPr>
      <t>市面的库存量并没有及时消耗，肟菌酯原药供应量进一步增大</t>
    </r>
    <r>
      <rPr>
        <sz val="11"/>
        <color theme="1"/>
        <rFont val="Arial"/>
        <family val="2"/>
      </rPr>
      <t>。在供过于求的情况下，肟菌酯原药出厂价格进一步下滑。
3、肟菌酯原药主要生产原材料间三氟甲基苯胺TFMA中间体出厂报价有所下调。这对肟菌酯原药出厂价格的回涨起着抑制作用。目前，供需方面和原材料成本方面均无对肟菌酯原药出厂价格有利好的因素。在9月中旬，已有部分供应商由于销售压力而进一步下调其出厂价格至465,000元/吨。</t>
    </r>
    <r>
      <rPr>
        <b/>
        <sz val="11"/>
        <color theme="9" tint="-0.249977111117893"/>
        <rFont val="Arial"/>
        <family val="2"/>
      </rPr>
      <t>预计下月肟菌酯原药出厂价格难以有回涨的可能</t>
    </r>
    <r>
      <rPr>
        <sz val="11"/>
        <color theme="1"/>
        <rFont val="Arial"/>
        <family val="2"/>
      </rPr>
      <t>。</t>
    </r>
  </si>
  <si>
    <t>Sept.</t>
  </si>
  <si>
    <t>74,300~75,000</t>
  </si>
  <si>
    <t>147,500~150,000</t>
  </si>
  <si>
    <t>成交价估测（元/吨）Transaction price est. CNY/Ton</t>
  </si>
  <si>
    <t>Diff.  Jan.-Sept. (est.,)</t>
  </si>
  <si>
    <t>Diff.%(Jan.-Sept. )</t>
  </si>
  <si>
    <t>Oct.</t>
  </si>
  <si>
    <t>October</t>
  </si>
  <si>
    <t xml:space="preserve">备注：数据基于2022年10月上半旬出厂报价数据。
</t>
  </si>
  <si>
    <t>Note:  as of the first half of Oct.2022</t>
  </si>
  <si>
    <r>
      <t>1、10月中上旬，戊唑醇原药出厂价格</t>
    </r>
    <r>
      <rPr>
        <b/>
        <sz val="11"/>
        <color theme="9" tint="-0.249977111117893"/>
        <rFont val="Arial"/>
        <family val="2"/>
      </rPr>
      <t>环比和同比均下降</t>
    </r>
    <r>
      <rPr>
        <sz val="11"/>
        <color theme="1"/>
        <rFont val="Arial"/>
        <family val="2"/>
      </rPr>
      <t>。环比下降2.36%，同比下降43.13%（与上月预测趋势有差异）。戊唑醇原药市场上的</t>
    </r>
    <r>
      <rPr>
        <b/>
        <sz val="11"/>
        <color theme="9" tint="-0.249977111117893"/>
        <rFont val="Arial"/>
        <family val="2"/>
      </rPr>
      <t>供过于求</t>
    </r>
    <r>
      <rPr>
        <sz val="11"/>
        <color theme="1"/>
        <rFont val="Arial"/>
        <family val="2"/>
      </rPr>
      <t>进一步使得其出厂价格下调。戊唑醇原药需求依然利空其出厂价格。根据戊唑醇原药生产企业告知，大部分客户都</t>
    </r>
    <r>
      <rPr>
        <b/>
        <sz val="11"/>
        <color theme="9" tint="-0.249977111117893"/>
        <rFont val="Arial"/>
        <family val="2"/>
      </rPr>
      <t>以补货为主，基本没有大批量采购</t>
    </r>
    <r>
      <rPr>
        <sz val="11"/>
        <color theme="1"/>
        <rFont val="Arial"/>
        <family val="2"/>
      </rPr>
      <t>。
2、供应方面，戊唑醇原药产量稳定。江苏黄海农药化工有限公司、江苏七洲绿色化工股份有限公司、江苏剑牌农化股份有限公司均</t>
    </r>
    <r>
      <rPr>
        <b/>
        <sz val="11"/>
        <color theme="9" tint="-0.249977111117893"/>
        <rFont val="Arial"/>
        <family val="2"/>
      </rPr>
      <t>正常生产</t>
    </r>
    <r>
      <rPr>
        <sz val="11"/>
        <color theme="1"/>
        <rFont val="Arial"/>
        <family val="2"/>
      </rPr>
      <t>。在货源充足的情况下，采购者对报价压价意愿比较强烈。
3、原材料1,2,4-三氮唑出厂价格由涨转稳，对戊唑醇原药出厂价格缺乏支撑作用。戊唑醇原药市场目前并未见利好其出厂价格上涨的因素。然而，当前出厂价格已处于相对低位，生产企业已有挺价的打算。预计下月戊唑醇原药出厂价格会陆续走稳。</t>
    </r>
  </si>
  <si>
    <r>
      <t>1、10月中上旬，吡虫啉原药出厂价格</t>
    </r>
    <r>
      <rPr>
        <b/>
        <sz val="11"/>
        <color theme="9" tint="-0.249977111117893"/>
        <rFont val="Arial"/>
        <family val="2"/>
      </rPr>
      <t>环比和同比均下降</t>
    </r>
    <r>
      <rPr>
        <sz val="11"/>
        <color theme="1"/>
        <rFont val="Arial"/>
        <family val="2"/>
      </rPr>
      <t>。环比下降0.38%，同比下降24.02%（与上月预测有差异）。
2、需求方面，吡虫啉原药出厂价格进一步下降主要是由于</t>
    </r>
    <r>
      <rPr>
        <b/>
        <sz val="11"/>
        <color theme="9" tint="-0.249977111117893"/>
        <rFont val="Arial"/>
        <family val="2"/>
      </rPr>
      <t>低迷的市场需求</t>
    </r>
    <r>
      <rPr>
        <sz val="11"/>
        <color theme="1"/>
        <rFont val="Arial"/>
        <family val="2"/>
      </rPr>
      <t>所致。据生产企业介绍，</t>
    </r>
    <r>
      <rPr>
        <b/>
        <sz val="11"/>
        <color theme="9" tint="-0.249977111117893"/>
        <rFont val="Arial"/>
        <family val="2"/>
      </rPr>
      <t>基本没有接到国内新订单，主要以出口订单为主</t>
    </r>
    <r>
      <rPr>
        <sz val="11"/>
        <color theme="1"/>
        <rFont val="Arial"/>
        <family val="2"/>
      </rPr>
      <t>。但</t>
    </r>
    <r>
      <rPr>
        <b/>
        <sz val="11"/>
        <color theme="9" tint="-0.249977111117893"/>
        <rFont val="Arial"/>
        <family val="2"/>
      </rPr>
      <t>出口订单量也较少</t>
    </r>
    <r>
      <rPr>
        <sz val="11"/>
        <color theme="1"/>
        <rFont val="Arial"/>
        <family val="2"/>
      </rPr>
      <t>，且采购者往往在实际成交时进一步压低价格。
3、供应方面，目前虽然市面吡虫啉原药生产企业开工率低下，但由于一定库存消耗，且下游采购不积极，低迷的市场供应也没有成为吡虫啉原药出厂价格上涨的推力。截止到10月中旬，8月中旬发生安全事故的山东海利尔化工有限公司尚未开工恢复生产。而山东联合化工股份有限公司、河北野田农用化学有限公司等吡虫啉原药等主要生产企业生产也并没有生产更多填补市场空白的打算。据这些生产企业表示，目前，市面</t>
    </r>
    <r>
      <rPr>
        <b/>
        <sz val="11"/>
        <color theme="9" tint="-0.249977111117893"/>
        <rFont val="Arial"/>
        <family val="2"/>
      </rPr>
      <t>吡虫啉原药库存量并不低，因此他们在生产方面显得比较谨慎。</t>
    </r>
    <r>
      <rPr>
        <sz val="11"/>
        <color theme="1"/>
        <rFont val="Arial"/>
        <family val="2"/>
      </rPr>
      <t xml:space="preserve">
4、原材料方面，吡虫啉原药主要原材料对吡虫啉原药出厂价格依然起着一定的支撑作用。叔丁醇和CCMP出厂价格相对稳定在高位。三氯氧磷虽然10月中旬出厂价格有所下降，但幅度不大，三氯氧磷依然居相对高位。
5、预计吡虫啉原药下游需求短期内难以有明显改善。据山东海利尔表示，其即将在11月初恢复正常生产。吡虫啉原药市面供应量有望在11月有所增长。在供过于求的状态下，预计下月吡虫啉原药出厂价格依然会有下滑空间。</t>
    </r>
  </si>
  <si>
    <t>Diff.  Jan.-Oct. (est.,)</t>
  </si>
  <si>
    <t>Diff.%(Jan.-Oct. )</t>
  </si>
  <si>
    <r>
      <t>1、10月中上旬，肟菌酯原药出厂价格</t>
    </r>
    <r>
      <rPr>
        <b/>
        <sz val="11"/>
        <color theme="9" tint="-0.249977111117893"/>
        <rFont val="Arial"/>
        <family val="2"/>
      </rPr>
      <t>环比同比均下降</t>
    </r>
    <r>
      <rPr>
        <sz val="11"/>
        <color theme="1"/>
        <rFont val="Arial"/>
        <family val="2"/>
      </rPr>
      <t>。环比下降2.13%，同比下降18.58%（与上月预测趋势基本相符）。国庆假期后，</t>
    </r>
    <r>
      <rPr>
        <b/>
        <sz val="11"/>
        <color theme="9" tint="-0.249977111117893"/>
        <rFont val="Arial"/>
        <family val="2"/>
      </rPr>
      <t>低迷的下游市场需求</t>
    </r>
    <r>
      <rPr>
        <sz val="11"/>
        <color theme="1"/>
        <rFont val="Arial"/>
        <family val="2"/>
      </rPr>
      <t>使得肟菌酯原药进一步下滑。虽然到中旬，其出厂报价已走稳，但目前看并没有利好其出厂价格回涨的因素。
2、需求方面，肟菌酯原药依旧低迷，国内生产企业国庆假期后基本没有成单。
3、供应方面，京博农化科技有限公司、江苏富润生化科技有限公司等肟菌酯主要生产企业在10月国庆假期前后已</t>
    </r>
    <r>
      <rPr>
        <b/>
        <sz val="11"/>
        <color theme="9" tint="-0.249977111117893"/>
        <rFont val="Arial"/>
        <family val="2"/>
      </rPr>
      <t>下调开工率</t>
    </r>
    <r>
      <rPr>
        <sz val="11"/>
        <color theme="1"/>
        <rFont val="Arial"/>
        <family val="2"/>
      </rPr>
      <t>，但市面库存消耗速度缓慢，</t>
    </r>
    <r>
      <rPr>
        <b/>
        <sz val="11"/>
        <color theme="9" tint="-0.249977111117893"/>
        <rFont val="Arial"/>
        <family val="2"/>
      </rPr>
      <t>供过于求</t>
    </r>
    <r>
      <rPr>
        <sz val="11"/>
        <color theme="1"/>
        <rFont val="Arial"/>
        <family val="2"/>
      </rPr>
      <t>现象明显。
4、在供过于求的市场现实下，9月末有上调肟菌酯原药出厂价格的生产企业只能在销售上遇冷，不得不下调其出厂价格。相信短期内肟菌酯原药下游需求会持续处于低迷状态，而市面库存消耗需要比较长的时间。故预计下月肟菌酯原药出厂价格难以回涨，估计以稳定状态为主。</t>
    </r>
  </si>
  <si>
    <r>
      <t>1、10月中上旬，螺虫乙酯原药出厂价格</t>
    </r>
    <r>
      <rPr>
        <b/>
        <sz val="11"/>
        <color theme="9" tint="-0.249977111117893"/>
        <rFont val="Arial"/>
        <family val="2"/>
      </rPr>
      <t>环比同比均下降</t>
    </r>
    <r>
      <rPr>
        <sz val="11"/>
        <color theme="1"/>
        <rFont val="Arial"/>
        <family val="2"/>
      </rPr>
      <t>。环比下降0.72%，同比下降8%（与上月预测有差异）。
2、本月螺虫乙酯原药供应有所增加。河北兰升生物科技有限公司的螺虫乙酯</t>
    </r>
    <r>
      <rPr>
        <b/>
        <sz val="11"/>
        <color theme="9" tint="-0.249977111117893"/>
        <rFont val="Arial"/>
        <family val="2"/>
      </rPr>
      <t>原药正常供货</t>
    </r>
    <r>
      <rPr>
        <sz val="11"/>
        <color theme="1"/>
        <rFont val="Arial"/>
        <family val="2"/>
      </rPr>
      <t>。而值得关注的是，江西汇和化工有限公司的螺虫乙酯原药生产线目前在调试阶段，其生产线产能为300吨/年，</t>
    </r>
    <r>
      <rPr>
        <b/>
        <sz val="11"/>
        <color theme="9" tint="-0.249977111117893"/>
        <rFont val="Arial"/>
        <family val="2"/>
      </rPr>
      <t>下月投产</t>
    </r>
    <r>
      <rPr>
        <sz val="11"/>
        <color theme="1"/>
        <rFont val="Arial"/>
        <family val="2"/>
      </rPr>
      <t>。江西汇和位于江西省九江市永修县云山经济开发区星火工业园内的生产厂区。预计下月螺虫乙酯原药出厂价格有望进一步走低。</t>
    </r>
  </si>
  <si>
    <t>s</t>
  </si>
  <si>
    <r>
      <rPr>
        <i/>
        <sz val="10.5"/>
        <rFont val="微软雅黑"/>
        <family val="2"/>
        <charset val="134"/>
      </rPr>
      <t>备注：数据基于</t>
    </r>
    <r>
      <rPr>
        <i/>
        <sz val="10.5"/>
        <rFont val="Arial"/>
        <family val="2"/>
      </rPr>
      <t>2022</t>
    </r>
    <r>
      <rPr>
        <i/>
        <sz val="10.5"/>
        <rFont val="微软雅黑"/>
        <family val="2"/>
        <charset val="134"/>
      </rPr>
      <t>年</t>
    </r>
    <r>
      <rPr>
        <i/>
        <sz val="10.5"/>
        <rFont val="Arial"/>
        <family val="2"/>
      </rPr>
      <t>11</t>
    </r>
    <r>
      <rPr>
        <i/>
        <sz val="10.5"/>
        <rFont val="微软雅黑"/>
        <family val="2"/>
        <charset val="134"/>
      </rPr>
      <t xml:space="preserve">月上半旬出厂报价数据。
</t>
    </r>
    <phoneticPr fontId="1" type="noConversion"/>
  </si>
  <si>
    <t>Note:  as of the first half of Nov.2022</t>
    <phoneticPr fontId="1" type="noConversion"/>
  </si>
  <si>
    <t>November</t>
    <phoneticPr fontId="1" type="noConversion"/>
  </si>
  <si>
    <t>Nov.</t>
    <phoneticPr fontId="1" type="noConversion"/>
  </si>
  <si>
    <t>Diff.  Jan.-Nov. (est.,)</t>
    <phoneticPr fontId="1" type="noConversion"/>
  </si>
  <si>
    <t>Diff.%(Jan.-Nov. )</t>
    <phoneticPr fontId="1" type="noConversion"/>
  </si>
  <si>
    <r>
      <t>1</t>
    </r>
    <r>
      <rPr>
        <sz val="11"/>
        <color theme="1"/>
        <rFont val="宋体"/>
        <family val="2"/>
        <charset val="134"/>
      </rPr>
      <t>、</t>
    </r>
    <r>
      <rPr>
        <sz val="11"/>
        <color theme="1"/>
        <rFont val="Arial"/>
        <family val="2"/>
      </rPr>
      <t>11</t>
    </r>
    <r>
      <rPr>
        <sz val="11"/>
        <color theme="1"/>
        <rFont val="宋体"/>
        <family val="2"/>
        <charset val="134"/>
      </rPr>
      <t>月中上旬，螺虫乙酯原药出厂价格环比下降</t>
    </r>
    <r>
      <rPr>
        <sz val="11"/>
        <color theme="1"/>
        <rFont val="Arial"/>
        <family val="2"/>
      </rPr>
      <t>5.80%</t>
    </r>
    <r>
      <rPr>
        <sz val="11"/>
        <color theme="1"/>
        <rFont val="宋体"/>
        <family val="2"/>
        <charset val="134"/>
      </rPr>
      <t>，同比下降</t>
    </r>
    <r>
      <rPr>
        <sz val="11"/>
        <color theme="1"/>
        <rFont val="Arial"/>
        <family val="2"/>
      </rPr>
      <t>7.14%</t>
    </r>
    <r>
      <rPr>
        <sz val="11"/>
        <color theme="1"/>
        <rFont val="宋体"/>
        <family val="2"/>
        <charset val="134"/>
      </rPr>
      <t>（与上月预测相近）。</t>
    </r>
    <r>
      <rPr>
        <sz val="11"/>
        <color theme="1"/>
        <rFont val="Arial"/>
        <family val="2"/>
      </rPr>
      <t xml:space="preserve">
2</t>
    </r>
    <r>
      <rPr>
        <sz val="11"/>
        <color theme="1"/>
        <rFont val="宋体"/>
        <family val="2"/>
        <charset val="134"/>
      </rPr>
      <t>、本月螺虫乙酯原药供应有所增加。河北兰升生物科技有限公司的螺虫乙酯原药正常供货。而值得关注的是，</t>
    </r>
    <r>
      <rPr>
        <b/>
        <sz val="11"/>
        <color theme="9" tint="-0.249977111117893"/>
        <rFont val="宋体"/>
        <family val="2"/>
        <charset val="134"/>
      </rPr>
      <t>江西汇和化工有限公司的螺虫乙酯原药生产线在</t>
    </r>
    <r>
      <rPr>
        <b/>
        <sz val="11"/>
        <color theme="9" tint="-0.249977111117893"/>
        <rFont val="Arial"/>
        <family val="2"/>
      </rPr>
      <t>11</t>
    </r>
    <r>
      <rPr>
        <b/>
        <sz val="11"/>
        <color theme="9" tint="-0.249977111117893"/>
        <rFont val="宋体"/>
        <family val="2"/>
        <charset val="134"/>
      </rPr>
      <t>月中旬已能正常供货，其生产线产能为</t>
    </r>
    <r>
      <rPr>
        <b/>
        <sz val="11"/>
        <color theme="9" tint="-0.249977111117893"/>
        <rFont val="Arial"/>
        <family val="2"/>
      </rPr>
      <t>300</t>
    </r>
    <r>
      <rPr>
        <b/>
        <sz val="11"/>
        <color theme="9" tint="-0.249977111117893"/>
        <rFont val="宋体"/>
        <family val="2"/>
        <charset val="134"/>
      </rPr>
      <t>吨</t>
    </r>
    <r>
      <rPr>
        <b/>
        <sz val="11"/>
        <color theme="9" tint="-0.249977111117893"/>
        <rFont val="Arial"/>
        <family val="2"/>
      </rPr>
      <t>/</t>
    </r>
    <r>
      <rPr>
        <b/>
        <sz val="11"/>
        <color theme="9" tint="-0.249977111117893"/>
        <rFont val="宋体"/>
        <family val="2"/>
        <charset val="134"/>
      </rPr>
      <t>年，并有相关报价</t>
    </r>
    <r>
      <rPr>
        <sz val="11"/>
        <color theme="1"/>
        <rFont val="宋体"/>
        <family val="2"/>
        <charset val="134"/>
      </rPr>
      <t>。</t>
    </r>
    <r>
      <rPr>
        <sz val="11"/>
        <color theme="1"/>
        <rFont val="Arial"/>
        <family val="2"/>
      </rPr>
      <t xml:space="preserve">
3</t>
    </r>
    <r>
      <rPr>
        <sz val="11"/>
        <color theme="1"/>
        <rFont val="宋体"/>
        <family val="2"/>
        <charset val="134"/>
      </rPr>
      <t>、虽然当前螺虫乙酯原药的生产企业有增加，但据了解其生产开工率不高，并且主要是按</t>
    </r>
    <r>
      <rPr>
        <b/>
        <sz val="11"/>
        <color theme="9" tint="-0.249977111117893"/>
        <rFont val="宋体"/>
        <family val="3"/>
        <charset val="134"/>
      </rPr>
      <t>需求订单生产</t>
    </r>
    <r>
      <rPr>
        <sz val="11"/>
        <color theme="1"/>
        <rFont val="宋体"/>
        <family val="2"/>
        <charset val="134"/>
      </rPr>
      <t>为主。故市面短期内螺虫乙酯原药的数量增加的可能性不大。预计下月螺虫乙酯原药出厂</t>
    </r>
    <r>
      <rPr>
        <b/>
        <sz val="11"/>
        <color theme="9" tint="-0.249977111117893"/>
        <rFont val="宋体"/>
        <family val="3"/>
        <charset val="134"/>
      </rPr>
      <t>价格保持相对稳定状</t>
    </r>
    <r>
      <rPr>
        <sz val="11"/>
        <color theme="1"/>
        <rFont val="宋体"/>
        <family val="2"/>
        <charset val="134"/>
      </rPr>
      <t>态。</t>
    </r>
    <phoneticPr fontId="1" type="noConversion"/>
  </si>
  <si>
    <r>
      <t>1</t>
    </r>
    <r>
      <rPr>
        <sz val="11"/>
        <color theme="1"/>
        <rFont val="宋体"/>
        <family val="2"/>
        <charset val="134"/>
      </rPr>
      <t>、</t>
    </r>
    <r>
      <rPr>
        <sz val="11"/>
        <color theme="1"/>
        <rFont val="Arial"/>
        <family val="2"/>
      </rPr>
      <t>11</t>
    </r>
    <r>
      <rPr>
        <sz val="11"/>
        <color theme="1"/>
        <rFont val="宋体"/>
        <family val="2"/>
        <charset val="134"/>
      </rPr>
      <t>月中上旬，戊唑醇原药出厂价格环比下降</t>
    </r>
    <r>
      <rPr>
        <sz val="11"/>
        <color theme="1"/>
        <rFont val="Arial"/>
        <family val="2"/>
      </rPr>
      <t>3.89%</t>
    </r>
    <r>
      <rPr>
        <sz val="11"/>
        <color theme="1"/>
        <rFont val="宋体"/>
        <family val="2"/>
        <charset val="134"/>
      </rPr>
      <t>，同比下降</t>
    </r>
    <r>
      <rPr>
        <sz val="11"/>
        <color theme="1"/>
        <rFont val="Arial"/>
        <family val="2"/>
      </rPr>
      <t>50.62%</t>
    </r>
    <r>
      <rPr>
        <sz val="11"/>
        <color theme="1"/>
        <rFont val="宋体"/>
        <family val="2"/>
        <charset val="134"/>
      </rPr>
      <t>（与上月预测趋势有差异）</t>
    </r>
    <r>
      <rPr>
        <sz val="11"/>
        <color theme="1"/>
        <rFont val="Arial"/>
        <family val="2"/>
      </rPr>
      <t xml:space="preserve">
2</t>
    </r>
    <r>
      <rPr>
        <sz val="11"/>
        <color theme="1"/>
        <rFont val="宋体"/>
        <family val="2"/>
        <charset val="134"/>
      </rPr>
      <t>、戊唑醇原药市场上的</t>
    </r>
    <r>
      <rPr>
        <b/>
        <sz val="11"/>
        <color theme="9" tint="-0.249977111117893"/>
        <rFont val="宋体"/>
        <family val="3"/>
        <charset val="134"/>
      </rPr>
      <t>供过于求</t>
    </r>
    <r>
      <rPr>
        <sz val="11"/>
        <color theme="1"/>
        <rFont val="宋体"/>
        <family val="2"/>
        <charset val="134"/>
      </rPr>
      <t>进一步使得其出厂价格下调。戊唑醇原药</t>
    </r>
    <r>
      <rPr>
        <b/>
        <sz val="11"/>
        <color theme="9" tint="-0.249977111117893"/>
        <rFont val="宋体"/>
        <family val="3"/>
        <charset val="134"/>
      </rPr>
      <t>需求偏淡</t>
    </r>
    <r>
      <rPr>
        <sz val="11"/>
        <color theme="1"/>
        <rFont val="宋体"/>
        <family val="2"/>
        <charset val="134"/>
      </rPr>
      <t>，客户基本以补货为主，没有新增订单。在</t>
    </r>
    <r>
      <rPr>
        <sz val="11"/>
        <color theme="1"/>
        <rFont val="Arial"/>
        <family val="2"/>
      </rPr>
      <t>11</t>
    </r>
    <r>
      <rPr>
        <sz val="11"/>
        <color theme="1"/>
        <rFont val="宋体"/>
        <family val="2"/>
        <charset val="134"/>
      </rPr>
      <t>月期间，由于部分地区新冠疫情严重爆发，国内物流运输受到一定负面影响,采购者在采购上更加谨慎。另外，江苏黄海农药化工有限公司、江苏七洲绿色化工股份有限公司、江苏剑牌农化股份有限公司均正常生产。戊唑醇原药</t>
    </r>
    <r>
      <rPr>
        <b/>
        <sz val="11"/>
        <color theme="9" tint="-0.249977111117893"/>
        <rFont val="宋体"/>
        <family val="3"/>
        <charset val="134"/>
      </rPr>
      <t>供过于求</t>
    </r>
    <r>
      <rPr>
        <sz val="11"/>
        <color theme="1"/>
        <rFont val="宋体"/>
        <family val="2"/>
        <charset val="134"/>
      </rPr>
      <t>状态更加凸显。</t>
    </r>
    <r>
      <rPr>
        <sz val="11"/>
        <color theme="1"/>
        <rFont val="Arial"/>
        <family val="2"/>
      </rPr>
      <t xml:space="preserve">
3</t>
    </r>
    <r>
      <rPr>
        <sz val="11"/>
        <color theme="1"/>
        <rFont val="宋体"/>
        <family val="2"/>
        <charset val="134"/>
      </rPr>
      <t>、原材料</t>
    </r>
    <r>
      <rPr>
        <sz val="11"/>
        <color theme="1"/>
        <rFont val="Arial"/>
        <family val="2"/>
      </rPr>
      <t>1,2,4-</t>
    </r>
    <r>
      <rPr>
        <sz val="11"/>
        <color theme="1"/>
        <rFont val="宋体"/>
        <family val="2"/>
        <charset val="134"/>
      </rPr>
      <t>三氮唑出厂价格下降，利空戊唑醇原药出厂价格回涨。</t>
    </r>
    <r>
      <rPr>
        <sz val="11"/>
        <color theme="1"/>
        <rFont val="Arial"/>
        <family val="2"/>
      </rPr>
      <t>11</t>
    </r>
    <r>
      <rPr>
        <sz val="11"/>
        <color theme="1"/>
        <rFont val="宋体"/>
        <family val="2"/>
        <charset val="134"/>
      </rPr>
      <t>月中上旬，</t>
    </r>
    <r>
      <rPr>
        <sz val="11"/>
        <color theme="1"/>
        <rFont val="Arial"/>
        <family val="2"/>
      </rPr>
      <t>1,2,4-</t>
    </r>
    <r>
      <rPr>
        <sz val="11"/>
        <color theme="1"/>
        <rFont val="宋体"/>
        <family val="2"/>
        <charset val="134"/>
      </rPr>
      <t>三氮唑出厂价格环比下降</t>
    </r>
    <r>
      <rPr>
        <sz val="11"/>
        <color theme="1"/>
        <rFont val="Arial"/>
        <family val="2"/>
      </rPr>
      <t>4%</t>
    </r>
    <r>
      <rPr>
        <sz val="11"/>
        <color theme="1"/>
        <rFont val="宋体"/>
        <family val="2"/>
        <charset val="134"/>
      </rPr>
      <t>左右，到</t>
    </r>
    <r>
      <rPr>
        <sz val="11"/>
        <color theme="1"/>
        <rFont val="Arial"/>
        <family val="2"/>
      </rPr>
      <t>11</t>
    </r>
    <r>
      <rPr>
        <sz val="11"/>
        <color theme="1"/>
        <rFont val="宋体"/>
        <family val="2"/>
        <charset val="134"/>
      </rPr>
      <t>月中旬依然有下滑倾向。</t>
    </r>
    <r>
      <rPr>
        <sz val="11"/>
        <color theme="1"/>
        <rFont val="Arial"/>
        <family val="2"/>
      </rPr>
      <t xml:space="preserve">
4</t>
    </r>
    <r>
      <rPr>
        <sz val="11"/>
        <color theme="1"/>
        <rFont val="宋体"/>
        <family val="2"/>
        <charset val="134"/>
      </rPr>
      <t>、预计下月戊唑醇原药出厂价格</t>
    </r>
    <r>
      <rPr>
        <b/>
        <sz val="11"/>
        <color theme="9" tint="-0.249977111117893"/>
        <rFont val="宋体"/>
        <family val="3"/>
        <charset val="134"/>
      </rPr>
      <t>会持续走低</t>
    </r>
    <phoneticPr fontId="1" type="noConversion"/>
  </si>
  <si>
    <r>
      <t>1</t>
    </r>
    <r>
      <rPr>
        <sz val="11"/>
        <color theme="1"/>
        <rFont val="宋体"/>
        <family val="2"/>
        <charset val="134"/>
      </rPr>
      <t>、</t>
    </r>
    <r>
      <rPr>
        <sz val="11"/>
        <color theme="1"/>
        <rFont val="Arial"/>
        <family val="2"/>
      </rPr>
      <t>11</t>
    </r>
    <r>
      <rPr>
        <sz val="11"/>
        <color theme="1"/>
        <rFont val="宋体"/>
        <family val="2"/>
        <charset val="134"/>
      </rPr>
      <t>月中上旬，吡虫啉原药出厂价格环比下降</t>
    </r>
    <r>
      <rPr>
        <sz val="11"/>
        <color theme="1"/>
        <rFont val="Arial"/>
        <family val="2"/>
      </rPr>
      <t>4.46%</t>
    </r>
    <r>
      <rPr>
        <sz val="11"/>
        <color theme="1"/>
        <rFont val="宋体"/>
        <family val="2"/>
        <charset val="134"/>
      </rPr>
      <t>，同比下降</t>
    </r>
    <r>
      <rPr>
        <sz val="11"/>
        <color theme="1"/>
        <rFont val="Arial"/>
        <family val="2"/>
      </rPr>
      <t>38.82%</t>
    </r>
    <r>
      <rPr>
        <sz val="11"/>
        <color theme="1"/>
        <rFont val="宋体"/>
        <family val="2"/>
        <charset val="134"/>
      </rPr>
      <t>（与上月预测相近）</t>
    </r>
    <r>
      <rPr>
        <sz val="11"/>
        <color theme="1"/>
        <rFont val="Arial"/>
        <family val="2"/>
      </rPr>
      <t xml:space="preserve">
2</t>
    </r>
    <r>
      <rPr>
        <sz val="11"/>
        <color theme="1"/>
        <rFont val="宋体"/>
        <family val="2"/>
        <charset val="134"/>
      </rPr>
      <t>、吡虫啉原药需求利空其出厂价格回涨。吡虫啉原药下游采购冷清，基本没有批量进货。国外订单也以补货为主，甚少新单出现。市面吡虫啉原药</t>
    </r>
    <r>
      <rPr>
        <b/>
        <sz val="11"/>
        <color theme="9" tint="-0.249977111117893"/>
        <rFont val="宋体"/>
        <family val="3"/>
        <charset val="134"/>
      </rPr>
      <t>走货缓慢</t>
    </r>
    <r>
      <rPr>
        <sz val="11"/>
        <color theme="1"/>
        <rFont val="宋体"/>
        <family val="2"/>
        <charset val="134"/>
      </rPr>
      <t>。</t>
    </r>
    <r>
      <rPr>
        <sz val="11"/>
        <color theme="1"/>
        <rFont val="Arial"/>
        <family val="2"/>
      </rPr>
      <t xml:space="preserve">
3</t>
    </r>
    <r>
      <rPr>
        <sz val="11"/>
        <color theme="1"/>
        <rFont val="宋体"/>
        <family val="2"/>
        <charset val="134"/>
      </rPr>
      <t>、供应方面，虽然开工率低，但大部分企业依然在正常开工生产，市面库存增加，利空吡虫啉原药出厂价格。山东联合化工股份有限公司、河北野田农用化学有限公司等吡虫啉原药等主要生产企业均有正产开工生产，并能供应吡虫啉原药。而山东海利尔化工有限公司已表示已有序恢复生产，目前其已正常供应吡虫啉原药。</t>
    </r>
    <r>
      <rPr>
        <sz val="11"/>
        <color theme="1"/>
        <rFont val="Arial"/>
        <family val="2"/>
      </rPr>
      <t xml:space="preserve">
4</t>
    </r>
    <r>
      <rPr>
        <sz val="11"/>
        <color theme="1"/>
        <rFont val="宋体"/>
        <family val="2"/>
        <charset val="134"/>
      </rPr>
      <t>、原材料方面，吡虫啉原药主要原材料出厂价格已有下滑趋势，进一步利空吡虫啉原药出厂价格上涨。</t>
    </r>
    <r>
      <rPr>
        <sz val="11"/>
        <color theme="1"/>
        <rFont val="Arial"/>
        <family val="2"/>
      </rPr>
      <t>11</t>
    </r>
    <r>
      <rPr>
        <sz val="11"/>
        <color theme="1"/>
        <rFont val="宋体"/>
        <family val="2"/>
        <charset val="134"/>
      </rPr>
      <t>月中上旬，叔丁醇和</t>
    </r>
    <r>
      <rPr>
        <sz val="11"/>
        <color theme="1"/>
        <rFont val="Arial"/>
        <family val="2"/>
      </rPr>
      <t>CCMP</t>
    </r>
    <r>
      <rPr>
        <sz val="11"/>
        <color theme="1"/>
        <rFont val="宋体"/>
        <family val="2"/>
        <charset val="134"/>
      </rPr>
      <t>出厂价格与上月末相比，有大概</t>
    </r>
    <r>
      <rPr>
        <sz val="11"/>
        <color theme="1"/>
        <rFont val="Arial"/>
        <family val="2"/>
      </rPr>
      <t>5%</t>
    </r>
    <r>
      <rPr>
        <sz val="11"/>
        <color theme="1"/>
        <rFont val="宋体"/>
        <family val="2"/>
        <charset val="134"/>
      </rPr>
      <t>的下降幅度。三氯氧磷的出厂价格与上月末相比，下降幅度甚至达到</t>
    </r>
    <r>
      <rPr>
        <sz val="11"/>
        <color theme="1"/>
        <rFont val="Arial"/>
        <family val="2"/>
      </rPr>
      <t>7%</t>
    </r>
    <r>
      <rPr>
        <sz val="11"/>
        <color theme="1"/>
        <rFont val="宋体"/>
        <family val="2"/>
        <charset val="134"/>
      </rPr>
      <t>以上。</t>
    </r>
    <r>
      <rPr>
        <sz val="11"/>
        <color theme="1"/>
        <rFont val="Arial"/>
        <family val="2"/>
      </rPr>
      <t xml:space="preserve">
5</t>
    </r>
    <r>
      <rPr>
        <sz val="11"/>
        <color theme="1"/>
        <rFont val="宋体"/>
        <family val="2"/>
        <charset val="134"/>
      </rPr>
      <t>、</t>
    </r>
    <r>
      <rPr>
        <b/>
        <sz val="11"/>
        <color theme="9" tint="-0.249977111117893"/>
        <rFont val="宋体"/>
        <family val="3"/>
        <charset val="134"/>
      </rPr>
      <t>山东海利尔已陆续恢复生产，</t>
    </r>
    <r>
      <rPr>
        <sz val="11"/>
        <color theme="1"/>
        <rFont val="宋体"/>
        <family val="2"/>
        <charset val="134"/>
      </rPr>
      <t>市面上吡虫啉原药的货源会有一定程度的增加，</t>
    </r>
    <r>
      <rPr>
        <b/>
        <sz val="11"/>
        <color theme="9" tint="-0.249977111117893"/>
        <rFont val="宋体"/>
        <family val="3"/>
        <charset val="134"/>
      </rPr>
      <t>供应进一步大于需求，</t>
    </r>
    <r>
      <rPr>
        <sz val="11"/>
        <color theme="1"/>
        <rFont val="宋体"/>
        <family val="2"/>
        <charset val="134"/>
      </rPr>
      <t>预计吡虫啉原药出厂</t>
    </r>
    <r>
      <rPr>
        <b/>
        <sz val="11"/>
        <color theme="9" tint="-0.249977111117893"/>
        <rFont val="宋体"/>
        <family val="3"/>
        <charset val="134"/>
      </rPr>
      <t>价格将会进一步下滑</t>
    </r>
    <phoneticPr fontId="1" type="noConversion"/>
  </si>
  <si>
    <r>
      <t>1</t>
    </r>
    <r>
      <rPr>
        <sz val="11"/>
        <color theme="1"/>
        <rFont val="宋体"/>
        <family val="2"/>
        <charset val="134"/>
      </rPr>
      <t>、</t>
    </r>
    <r>
      <rPr>
        <sz val="11"/>
        <color theme="1"/>
        <rFont val="Arial"/>
        <family val="2"/>
      </rPr>
      <t>11</t>
    </r>
    <r>
      <rPr>
        <sz val="11"/>
        <color theme="1"/>
        <rFont val="宋体"/>
        <family val="2"/>
        <charset val="134"/>
      </rPr>
      <t>月中上旬，肟菌酯原药出厂价格环比下降</t>
    </r>
    <r>
      <rPr>
        <sz val="11"/>
        <color theme="1"/>
        <rFont val="Arial"/>
        <family val="2"/>
      </rPr>
      <t>1.09%</t>
    </r>
    <r>
      <rPr>
        <sz val="11"/>
        <color theme="1"/>
        <rFont val="宋体"/>
        <family val="2"/>
        <charset val="134"/>
      </rPr>
      <t>，同比下降</t>
    </r>
    <r>
      <rPr>
        <sz val="11"/>
        <color theme="1"/>
        <rFont val="Arial"/>
        <family val="2"/>
      </rPr>
      <t>24.17%</t>
    </r>
    <r>
      <rPr>
        <sz val="11"/>
        <color theme="1"/>
        <rFont val="宋体"/>
        <family val="2"/>
        <charset val="134"/>
      </rPr>
      <t>（与上月预测趋势基本相符）。</t>
    </r>
    <r>
      <rPr>
        <sz val="11"/>
        <color theme="1"/>
        <rFont val="Arial"/>
        <family val="2"/>
      </rPr>
      <t xml:space="preserve">
2</t>
    </r>
    <r>
      <rPr>
        <sz val="11"/>
        <color theme="1"/>
        <rFont val="宋体"/>
        <family val="2"/>
        <charset val="134"/>
      </rPr>
      <t>、虽然肟菌酯原药出厂价格环比持续下降，但其下降幅度已变缓和，有趋于稳定的倾向。需求方面，肟菌酯原药依旧低迷，</t>
    </r>
    <r>
      <rPr>
        <b/>
        <sz val="11"/>
        <color theme="9" tint="-0.249977111117893"/>
        <rFont val="宋体"/>
        <family val="3"/>
        <charset val="134"/>
      </rPr>
      <t>走货缓慢</t>
    </r>
    <r>
      <rPr>
        <sz val="11"/>
        <color theme="1"/>
        <rFont val="宋体"/>
        <family val="2"/>
        <charset val="134"/>
      </rPr>
      <t>。供应方面，在外贸补货订单增加的情况下，京博农化科技有限公司、江苏富润生化科技有限公司等肟菌酯主要生产企业生产率有一定增长。但整体订购数量比较少，大部分以库存足以应对。故整体而言供需的变动对肟菌酯原药出厂价格起不到刺激回涨的作用，只是使得其由跌转稳。</t>
    </r>
    <r>
      <rPr>
        <sz val="11"/>
        <color theme="1"/>
        <rFont val="Arial"/>
        <family val="2"/>
      </rPr>
      <t xml:space="preserve">
3</t>
    </r>
    <r>
      <rPr>
        <sz val="11"/>
        <color theme="1"/>
        <rFont val="宋体"/>
        <family val="2"/>
        <charset val="134"/>
      </rPr>
      <t>、目前，肟菌酯原药市面上依然存在</t>
    </r>
    <r>
      <rPr>
        <b/>
        <sz val="11"/>
        <color theme="9" tint="-0.249977111117893"/>
        <rFont val="宋体"/>
        <family val="3"/>
        <charset val="134"/>
      </rPr>
      <t>供应大于需求</t>
    </r>
    <r>
      <rPr>
        <sz val="11"/>
        <color theme="1"/>
        <rFont val="宋体"/>
        <family val="2"/>
        <charset val="134"/>
      </rPr>
      <t>的状态，下游并没有新订单增加。而当前主要生产企业的产出有所增加，会进一步让市面肟菌酯原药货源增多，使得</t>
    </r>
    <r>
      <rPr>
        <b/>
        <sz val="11"/>
        <color theme="9" tint="-0.249977111117893"/>
        <rFont val="宋体"/>
        <family val="3"/>
        <charset val="134"/>
      </rPr>
      <t>下月出厂价格进一步下滑</t>
    </r>
    <phoneticPr fontId="1" type="noConversion"/>
  </si>
  <si>
    <t>November</t>
  </si>
  <si>
    <t>December</t>
  </si>
  <si>
    <t>Dec</t>
  </si>
  <si>
    <t>130,000-135,000</t>
    <phoneticPr fontId="1" type="noConversion"/>
  </si>
  <si>
    <t>500,000-550,000</t>
    <phoneticPr fontId="1" type="noConversion"/>
  </si>
  <si>
    <t>Diff.  Jan.-Dec. (est.,)</t>
    <phoneticPr fontId="1" type="noConversion"/>
  </si>
  <si>
    <t>Diff.%(Jan.-Dec. )</t>
    <phoneticPr fontId="1" type="noConversion"/>
  </si>
  <si>
    <r>
      <rPr>
        <i/>
        <sz val="10.5"/>
        <rFont val="微软雅黑"/>
        <family val="2"/>
        <charset val="134"/>
      </rPr>
      <t>备注：数据基于</t>
    </r>
    <r>
      <rPr>
        <i/>
        <sz val="10.5"/>
        <rFont val="Arial"/>
        <family val="2"/>
      </rPr>
      <t>2022</t>
    </r>
    <r>
      <rPr>
        <i/>
        <sz val="10.5"/>
        <rFont val="微软雅黑"/>
        <family val="2"/>
        <charset val="134"/>
      </rPr>
      <t>年</t>
    </r>
    <r>
      <rPr>
        <i/>
        <sz val="10.5"/>
        <rFont val="Arial"/>
        <family val="2"/>
      </rPr>
      <t>12</t>
    </r>
    <r>
      <rPr>
        <i/>
        <sz val="10.5"/>
        <rFont val="微软雅黑"/>
        <family val="2"/>
        <charset val="134"/>
      </rPr>
      <t>月上半旬出厂报价数据。</t>
    </r>
    <r>
      <rPr>
        <i/>
        <sz val="10.5"/>
        <rFont val="Arial"/>
        <family val="2"/>
      </rPr>
      <t xml:space="preserve">
</t>
    </r>
    <phoneticPr fontId="1" type="noConversion"/>
  </si>
  <si>
    <t>Note:  as of the first half of Dec.2022</t>
    <phoneticPr fontId="1" type="noConversion"/>
  </si>
  <si>
    <r>
      <t>1</t>
    </r>
    <r>
      <rPr>
        <sz val="10.5"/>
        <color theme="1"/>
        <rFont val="宋体"/>
        <family val="2"/>
        <charset val="134"/>
      </rPr>
      <t>、</t>
    </r>
    <r>
      <rPr>
        <sz val="10.5"/>
        <color theme="1"/>
        <rFont val="Arial"/>
        <family val="2"/>
      </rPr>
      <t>12</t>
    </r>
    <r>
      <rPr>
        <sz val="10.5"/>
        <color theme="1"/>
        <rFont val="宋体"/>
        <family val="2"/>
        <charset val="134"/>
      </rPr>
      <t>月中上旬，戊唑醇原药出厂价格环比下降</t>
    </r>
    <r>
      <rPr>
        <sz val="10.5"/>
        <color theme="1"/>
        <rFont val="Arial"/>
        <family val="2"/>
      </rPr>
      <t>4.19%</t>
    </r>
    <r>
      <rPr>
        <sz val="10.5"/>
        <color theme="1"/>
        <rFont val="宋体"/>
        <family val="2"/>
        <charset val="134"/>
      </rPr>
      <t>，同比也下降</t>
    </r>
    <r>
      <rPr>
        <sz val="10.5"/>
        <color theme="1"/>
        <rFont val="Arial"/>
        <family val="2"/>
      </rPr>
      <t>48.23%</t>
    </r>
    <r>
      <rPr>
        <sz val="10.5"/>
        <color theme="1"/>
        <rFont val="宋体"/>
        <family val="2"/>
        <charset val="134"/>
      </rPr>
      <t>（与上月预测趋势相符）</t>
    </r>
    <r>
      <rPr>
        <sz val="10.5"/>
        <color theme="1"/>
        <rFont val="Arial"/>
        <family val="2"/>
      </rPr>
      <t xml:space="preserve">
</t>
    </r>
    <r>
      <rPr>
        <sz val="10.5"/>
        <color theme="1"/>
        <rFont val="宋体"/>
        <family val="2"/>
        <charset val="134"/>
      </rPr>
      <t>2、戊唑醇原药持续处于</t>
    </r>
    <r>
      <rPr>
        <b/>
        <sz val="10.5"/>
        <color theme="9" tint="-0.249977111117893"/>
        <rFont val="宋体"/>
        <family val="3"/>
        <charset val="134"/>
      </rPr>
      <t>供过于求</t>
    </r>
    <r>
      <rPr>
        <sz val="10.5"/>
        <color theme="1"/>
        <rFont val="宋体"/>
        <family val="2"/>
        <charset val="134"/>
      </rPr>
      <t>的状态，其出厂价格持续下跌。一方面，戊唑醇原药</t>
    </r>
    <r>
      <rPr>
        <b/>
        <sz val="10.5"/>
        <color theme="9" tint="-0.249977111117893"/>
        <rFont val="宋体"/>
        <family val="3"/>
        <charset val="134"/>
      </rPr>
      <t>下游需求低迷</t>
    </r>
    <r>
      <rPr>
        <sz val="10.5"/>
        <color theme="1"/>
        <rFont val="宋体"/>
        <family val="2"/>
        <charset val="134"/>
      </rPr>
      <t>，销售走货缓慢，利空出厂价格上涨。另一方面，主流生产企业江苏黄海农药化工有限公司、江苏七洲绿色化工股份有限公司、江苏剑牌农化股份有限公司</t>
    </r>
    <r>
      <rPr>
        <b/>
        <sz val="10.5"/>
        <color theme="9" tint="-0.249977111117893"/>
        <rFont val="宋体"/>
        <family val="3"/>
        <charset val="134"/>
      </rPr>
      <t>维持开工生产</t>
    </r>
    <r>
      <rPr>
        <sz val="10.5"/>
        <color theme="1"/>
        <rFont val="Arial"/>
        <family val="2"/>
      </rPr>
      <t xml:space="preserve">
3</t>
    </r>
    <r>
      <rPr>
        <sz val="10.5"/>
        <color theme="1"/>
        <rFont val="宋体"/>
        <family val="2"/>
        <charset val="134"/>
      </rPr>
      <t>、其主要原材料</t>
    </r>
    <r>
      <rPr>
        <sz val="10.5"/>
        <color theme="1"/>
        <rFont val="Arial"/>
        <family val="2"/>
      </rPr>
      <t>1,2,4-</t>
    </r>
    <r>
      <rPr>
        <sz val="10.5"/>
        <color theme="1"/>
        <rFont val="宋体"/>
        <family val="2"/>
        <charset val="134"/>
      </rPr>
      <t>三氮唑出厂价格稳在</t>
    </r>
    <r>
      <rPr>
        <b/>
        <sz val="10.5"/>
        <color theme="9" tint="-0.249977111117893"/>
        <rFont val="宋体"/>
        <family val="3"/>
        <charset val="134"/>
      </rPr>
      <t>低位</t>
    </r>
    <r>
      <rPr>
        <sz val="10.5"/>
        <color theme="1"/>
        <rFont val="宋体"/>
        <family val="2"/>
        <charset val="134"/>
      </rPr>
      <t>。据戊唑醇原药生产者介绍，目前</t>
    </r>
    <r>
      <rPr>
        <b/>
        <sz val="10.5"/>
        <color theme="9" tint="-0.249977111117893"/>
        <rFont val="宋体"/>
        <family val="3"/>
        <charset val="134"/>
      </rPr>
      <t>戊唑醇原药的成本和价格均处于低位</t>
    </r>
    <r>
      <rPr>
        <sz val="10.5"/>
        <color theme="1"/>
        <rFont val="宋体"/>
        <family val="2"/>
        <charset val="134"/>
      </rPr>
      <t>，利润整体一般变动不大。然而，受制于采购订单少，生产企业为争夺更多订单打起</t>
    </r>
    <r>
      <rPr>
        <b/>
        <sz val="10.5"/>
        <color theme="9" tint="-0.249977111117893"/>
        <rFont val="宋体"/>
        <family val="3"/>
        <charset val="134"/>
      </rPr>
      <t>价格战</t>
    </r>
    <r>
      <rPr>
        <sz val="10.5"/>
        <color theme="1"/>
        <rFont val="宋体"/>
        <family val="2"/>
        <charset val="134"/>
      </rPr>
      <t>，以更低价进行销售戊唑醇原药。这无疑导致部分生产企业为抢夺更多的市场份额而牺牲部分利润</t>
    </r>
    <r>
      <rPr>
        <sz val="10.5"/>
        <color theme="1"/>
        <rFont val="Arial"/>
        <family val="2"/>
      </rPr>
      <t xml:space="preserve">
</t>
    </r>
    <r>
      <rPr>
        <sz val="10.5"/>
        <color theme="1"/>
        <rFont val="宋体"/>
        <family val="2"/>
        <charset val="134"/>
      </rPr>
      <t>4、当前，戊唑醇原药的需求依然低迷。年关将至，随着价格战的持续，下月戊唑醇原药出厂价格预计将</t>
    </r>
    <r>
      <rPr>
        <b/>
        <sz val="10.5"/>
        <color theme="9" tint="-0.249977111117893"/>
        <rFont val="宋体"/>
        <family val="3"/>
        <charset val="134"/>
      </rPr>
      <t>进一步下滑</t>
    </r>
    <phoneticPr fontId="1" type="noConversion"/>
  </si>
  <si>
    <r>
      <t>1</t>
    </r>
    <r>
      <rPr>
        <sz val="10.5"/>
        <color theme="1"/>
        <rFont val="宋体"/>
        <family val="2"/>
        <charset val="134"/>
      </rPr>
      <t>、</t>
    </r>
    <r>
      <rPr>
        <sz val="10.5"/>
        <color theme="1"/>
        <rFont val="Arial"/>
        <family val="2"/>
      </rPr>
      <t>12</t>
    </r>
    <r>
      <rPr>
        <sz val="10.5"/>
        <color theme="1"/>
        <rFont val="宋体"/>
        <family val="2"/>
        <charset val="134"/>
      </rPr>
      <t>月中上旬，吡虫啉原药出厂价格环比下降</t>
    </r>
    <r>
      <rPr>
        <sz val="10.5"/>
        <color theme="1"/>
        <rFont val="Arial"/>
        <family val="2"/>
      </rPr>
      <t>9.94%</t>
    </r>
    <r>
      <rPr>
        <sz val="10.5"/>
        <color theme="1"/>
        <rFont val="宋体"/>
        <family val="2"/>
        <charset val="134"/>
      </rPr>
      <t>，同比下降</t>
    </r>
    <r>
      <rPr>
        <sz val="10.5"/>
        <color theme="1"/>
        <rFont val="Arial"/>
        <family val="2"/>
      </rPr>
      <t>38.64%</t>
    </r>
    <r>
      <rPr>
        <sz val="10.5"/>
        <color theme="1"/>
        <rFont val="宋体"/>
        <family val="2"/>
        <charset val="134"/>
      </rPr>
      <t>（与上月预测相符）</t>
    </r>
    <r>
      <rPr>
        <sz val="10.5"/>
        <color theme="1"/>
        <rFont val="Arial"/>
        <family val="2"/>
      </rPr>
      <t xml:space="preserve">
</t>
    </r>
    <r>
      <rPr>
        <sz val="10.5"/>
        <color theme="1"/>
        <rFont val="宋体"/>
        <family val="2"/>
        <charset val="134"/>
      </rPr>
      <t>2、需求方面，下游采购对吡虫啉原药的</t>
    </r>
    <r>
      <rPr>
        <b/>
        <sz val="10.5"/>
        <color theme="9" tint="-0.249977111117893"/>
        <rFont val="宋体"/>
        <family val="3"/>
        <charset val="134"/>
      </rPr>
      <t>需求进一步下降</t>
    </r>
    <r>
      <rPr>
        <sz val="10.5"/>
        <color theme="1"/>
        <rFont val="宋体"/>
        <family val="2"/>
        <charset val="134"/>
      </rPr>
      <t>，使得其出厂价格进一步下调。据悉，进入</t>
    </r>
    <r>
      <rPr>
        <sz val="10.5"/>
        <color theme="1"/>
        <rFont val="Arial"/>
        <family val="2"/>
      </rPr>
      <t>12</t>
    </r>
    <r>
      <rPr>
        <sz val="10.5"/>
        <color theme="1"/>
        <rFont val="宋体"/>
        <family val="2"/>
        <charset val="134"/>
      </rPr>
      <t>月，大部分生产企业不但基本没有新单，补货订单数量也有所减少。供应方面，生产企业由于订单数量欠佳，生产开工并不稳定。山东联合化工股份有限公司表示进入</t>
    </r>
    <r>
      <rPr>
        <sz val="10.5"/>
        <color theme="1"/>
        <rFont val="Arial"/>
        <family val="2"/>
      </rPr>
      <t>12</t>
    </r>
    <r>
      <rPr>
        <sz val="10.5"/>
        <color theme="1"/>
        <rFont val="宋体"/>
        <family val="2"/>
        <charset val="134"/>
      </rPr>
      <t>月有正常生产，但基本是用于完成前期订单，并没有接到新的订单。河北野田农用化学有限公司和山东海利尔化工有限公司均表示生产并不稳定，</t>
    </r>
    <r>
      <rPr>
        <b/>
        <sz val="10.5"/>
        <color theme="9" tint="-0.249977111117893"/>
        <rFont val="宋体"/>
        <family val="3"/>
        <charset val="134"/>
      </rPr>
      <t>有订单才生产</t>
    </r>
    <r>
      <rPr>
        <sz val="10.5"/>
        <color theme="1"/>
        <rFont val="Arial"/>
        <family val="2"/>
      </rPr>
      <t xml:space="preserve">
</t>
    </r>
    <r>
      <rPr>
        <sz val="10.5"/>
        <color theme="1"/>
        <rFont val="宋体"/>
        <family val="2"/>
        <charset val="134"/>
      </rPr>
      <t>3、原材料方面，吡虫啉原药主要原材料出厂价格虽然</t>
    </r>
    <r>
      <rPr>
        <b/>
        <sz val="10.5"/>
        <color theme="9" tint="-0.249977111117893"/>
        <rFont val="宋体"/>
        <family val="3"/>
        <charset val="134"/>
      </rPr>
      <t>由跌转稳</t>
    </r>
    <r>
      <rPr>
        <sz val="10.5"/>
        <color theme="1"/>
        <rFont val="宋体"/>
        <family val="2"/>
        <charset val="134"/>
      </rPr>
      <t>，但不足以支撑吡虫啉原药出厂价格的回涨。</t>
    </r>
    <r>
      <rPr>
        <sz val="10.5"/>
        <color theme="1"/>
        <rFont val="Arial"/>
        <family val="2"/>
      </rPr>
      <t>12</t>
    </r>
    <r>
      <rPr>
        <sz val="10.5"/>
        <color theme="1"/>
        <rFont val="宋体"/>
        <family val="2"/>
        <charset val="134"/>
      </rPr>
      <t>月中上旬，叔丁醇出厂价格逐步趋稳。而</t>
    </r>
    <r>
      <rPr>
        <sz val="10.5"/>
        <color theme="1"/>
        <rFont val="Arial"/>
        <family val="2"/>
      </rPr>
      <t>CCMP</t>
    </r>
    <r>
      <rPr>
        <sz val="10.5"/>
        <color theme="1"/>
        <rFont val="宋体"/>
        <family val="2"/>
        <charset val="134"/>
      </rPr>
      <t>和三氯氧磷的出厂价格虽然依然下降，但基本下降幅度已缩减
4、结合供需及原材料看，下月吡虫啉原药出厂价格</t>
    </r>
    <r>
      <rPr>
        <b/>
        <sz val="10.5"/>
        <color theme="9" tint="-0.249977111117893"/>
        <rFont val="宋体"/>
        <family val="3"/>
        <charset val="134"/>
      </rPr>
      <t>继续下降概率比较大，但估计其降幅会收窄</t>
    </r>
    <phoneticPr fontId="1" type="noConversion"/>
  </si>
  <si>
    <r>
      <t>1</t>
    </r>
    <r>
      <rPr>
        <sz val="10.5"/>
        <color theme="1"/>
        <rFont val="宋体"/>
        <family val="2"/>
        <charset val="134"/>
      </rPr>
      <t>、</t>
    </r>
    <r>
      <rPr>
        <sz val="10.5"/>
        <color theme="1"/>
        <rFont val="Arial"/>
        <family val="2"/>
      </rPr>
      <t>12</t>
    </r>
    <r>
      <rPr>
        <sz val="10.5"/>
        <color theme="1"/>
        <rFont val="宋体"/>
        <family val="2"/>
        <charset val="134"/>
      </rPr>
      <t>月中上旬，螺虫乙酯原药出厂价格环比基本持平，同比下降</t>
    </r>
    <r>
      <rPr>
        <sz val="10.5"/>
        <color theme="1"/>
        <rFont val="Arial"/>
        <family val="2"/>
      </rPr>
      <t>7.14%</t>
    </r>
    <r>
      <rPr>
        <sz val="10.5"/>
        <color theme="1"/>
        <rFont val="宋体"/>
        <family val="2"/>
        <charset val="134"/>
      </rPr>
      <t>（与上月预测相符）</t>
    </r>
    <r>
      <rPr>
        <sz val="10.5"/>
        <color theme="1"/>
        <rFont val="Arial"/>
        <family val="2"/>
      </rPr>
      <t xml:space="preserve">
</t>
    </r>
    <r>
      <rPr>
        <sz val="10.5"/>
        <color theme="1"/>
        <rFont val="宋体"/>
        <family val="2"/>
        <charset val="134"/>
      </rPr>
      <t>2、与去年同期相比，螺虫乙酯原药出厂价格呈现下降趋势。这主要是由于螺虫乙酯原药</t>
    </r>
    <r>
      <rPr>
        <b/>
        <sz val="10.5"/>
        <color theme="9" tint="-0.249977111117893"/>
        <rFont val="宋体"/>
        <family val="3"/>
        <charset val="134"/>
      </rPr>
      <t>供应量与去年相比有所增长</t>
    </r>
    <r>
      <rPr>
        <sz val="10.5"/>
        <color theme="1"/>
        <rFont val="宋体"/>
        <family val="2"/>
        <charset val="134"/>
      </rPr>
      <t>。本月中上旬，螺虫乙酯原药供需波动不大，其出厂价格环比表现稳态。根据</t>
    </r>
    <r>
      <rPr>
        <sz val="10.5"/>
        <color theme="1"/>
        <rFont val="Arial"/>
        <family val="2"/>
      </rPr>
      <t>12</t>
    </r>
    <r>
      <rPr>
        <sz val="10.5"/>
        <color theme="1"/>
        <rFont val="宋体"/>
        <family val="2"/>
        <charset val="134"/>
      </rPr>
      <t>月中上旬的调查，目前国内螺虫乙酯原药主要供应商河北兰升生物科技有限公司和江西汇和化工有限公司的螺虫乙酯原药生产线均正常开工生产，并且均能正常供货。</t>
    </r>
    <r>
      <rPr>
        <sz val="10.5"/>
        <color theme="1"/>
        <rFont val="Arial"/>
        <family val="2"/>
      </rPr>
      <t xml:space="preserve">
</t>
    </r>
    <r>
      <rPr>
        <sz val="10.5"/>
        <color theme="1"/>
        <rFont val="宋体"/>
        <family val="2"/>
        <charset val="134"/>
      </rPr>
      <t>3、值得关注的是，虽然当前螺虫乙酯原药的生产企业均生产生产，但据了解其</t>
    </r>
    <r>
      <rPr>
        <b/>
        <sz val="10.5"/>
        <color theme="9" tint="-0.249977111117893"/>
        <rFont val="宋体"/>
        <family val="3"/>
        <charset val="134"/>
      </rPr>
      <t>生产开工率不高</t>
    </r>
    <r>
      <rPr>
        <sz val="10.5"/>
        <color theme="1"/>
        <rFont val="宋体"/>
        <family val="2"/>
        <charset val="134"/>
      </rPr>
      <t>。目前，生产企业的库存并不多，基本按需生产，大概需要一个月左右的生产期。预计供需状态在短期内会维持</t>
    </r>
    <r>
      <rPr>
        <b/>
        <sz val="10.5"/>
        <color theme="9" tint="-0.249977111117893"/>
        <rFont val="宋体"/>
        <family val="3"/>
        <charset val="134"/>
      </rPr>
      <t>平稳</t>
    </r>
    <r>
      <rPr>
        <sz val="10.5"/>
        <color theme="1"/>
        <rFont val="宋体"/>
        <family val="2"/>
        <charset val="134"/>
      </rPr>
      <t>，下月螺虫乙酯原药出厂价格保持相对稳定状态</t>
    </r>
    <phoneticPr fontId="1" type="noConversion"/>
  </si>
  <si>
    <r>
      <t>1</t>
    </r>
    <r>
      <rPr>
        <sz val="10.5"/>
        <color theme="1"/>
        <rFont val="宋体"/>
        <family val="2"/>
        <charset val="134"/>
      </rPr>
      <t>、</t>
    </r>
    <r>
      <rPr>
        <sz val="10.5"/>
        <color theme="1"/>
        <rFont val="Arial"/>
        <family val="2"/>
      </rPr>
      <t>12</t>
    </r>
    <r>
      <rPr>
        <sz val="10.5"/>
        <color theme="1"/>
        <rFont val="宋体"/>
        <family val="2"/>
        <charset val="134"/>
      </rPr>
      <t>月中上旬，肟菌酯原药出厂价格环比下降</t>
    </r>
    <r>
      <rPr>
        <sz val="10.5"/>
        <color theme="1"/>
        <rFont val="Arial"/>
        <family val="2"/>
      </rPr>
      <t>6.59%</t>
    </r>
    <r>
      <rPr>
        <sz val="10.5"/>
        <color theme="1"/>
        <rFont val="宋体"/>
        <family val="2"/>
        <charset val="134"/>
      </rPr>
      <t>，同比下降</t>
    </r>
    <r>
      <rPr>
        <sz val="10.5"/>
        <color theme="1"/>
        <rFont val="Arial"/>
        <family val="2"/>
      </rPr>
      <t>30.33%</t>
    </r>
    <r>
      <rPr>
        <sz val="10.5"/>
        <color theme="1"/>
        <rFont val="宋体"/>
        <family val="2"/>
        <charset val="134"/>
      </rPr>
      <t>（与上月预测趋势相符）</t>
    </r>
    <r>
      <rPr>
        <sz val="10.5"/>
        <color theme="1"/>
        <rFont val="Arial"/>
        <family val="2"/>
      </rPr>
      <t xml:space="preserve">
2</t>
    </r>
    <r>
      <rPr>
        <sz val="10.5"/>
        <color theme="1"/>
        <rFont val="宋体"/>
        <family val="2"/>
        <charset val="134"/>
      </rPr>
      <t>、肟菌酯原药</t>
    </r>
    <r>
      <rPr>
        <b/>
        <sz val="10.5"/>
        <color theme="9" tint="-0.249977111117893"/>
        <rFont val="宋体"/>
        <family val="3"/>
        <charset val="134"/>
      </rPr>
      <t>供过于求</t>
    </r>
    <r>
      <rPr>
        <sz val="10.5"/>
        <color theme="1"/>
        <rFont val="宋体"/>
        <family val="2"/>
        <charset val="134"/>
      </rPr>
      <t>的显现明显，其出厂价格持续下滑。需求方面，肟菌酯原药持续</t>
    </r>
    <r>
      <rPr>
        <b/>
        <sz val="10.5"/>
        <color theme="9" tint="-0.249977111117893"/>
        <rFont val="宋体"/>
        <family val="3"/>
        <charset val="134"/>
      </rPr>
      <t>低迷，走货缓慢</t>
    </r>
    <r>
      <rPr>
        <sz val="10.5"/>
        <color theme="1"/>
        <rFont val="宋体"/>
        <family val="2"/>
        <charset val="134"/>
      </rPr>
      <t>。供应方面，京博农化科技有限公司、江苏富润生化科技有限公司等肟菌酯主要生产企业依靠前期订单才勉强维持生产。据悉，临近年末，生产企业急于变现，愿意较大幅度下调价格换取订单。目前，肟菌酯原药的出厂报价可谈空间比较大。而且在供应充足的状态下，采购者们的压价意向也比较强，基本不以报价成交。</t>
    </r>
    <r>
      <rPr>
        <sz val="10.5"/>
        <color theme="1"/>
        <rFont val="Arial"/>
        <family val="2"/>
      </rPr>
      <t xml:space="preserve">
</t>
    </r>
    <r>
      <rPr>
        <sz val="10.5"/>
        <color theme="1"/>
        <rFont val="宋体"/>
        <family val="2"/>
        <charset val="134"/>
      </rPr>
      <t>3、肟菌酯原药今年基本持续供应大于需求的状态。短期内预计此状态不可能有所改善。下月肟菌酯原药出厂价格会</t>
    </r>
    <r>
      <rPr>
        <b/>
        <sz val="10.5"/>
        <color theme="9" tint="-0.249977111117893"/>
        <rFont val="宋体"/>
        <family val="3"/>
        <charset val="134"/>
      </rPr>
      <t>保持跌势，但跌幅预计会收窄</t>
    </r>
    <phoneticPr fontId="1" type="noConversion"/>
  </si>
  <si>
    <t>Note:  as of the first half of Jan. 2023</t>
    <phoneticPr fontId="1" type="noConversion"/>
  </si>
  <si>
    <r>
      <t xml:space="preserve"> Ex-works price, RMB/t</t>
    </r>
    <r>
      <rPr>
        <b/>
        <sz val="11"/>
        <rFont val="微软雅黑"/>
        <family val="2"/>
        <charset val="134"/>
      </rPr>
      <t>出厂价</t>
    </r>
    <phoneticPr fontId="1" type="noConversion"/>
  </si>
  <si>
    <t>草甘膦</t>
  </si>
  <si>
    <t>95% Glyphosate technical</t>
  </si>
  <si>
    <t>Jan.</t>
    <phoneticPr fontId="1" type="noConversion"/>
  </si>
  <si>
    <t>YoY Changes, abs.</t>
    <phoneticPr fontId="1" type="noConversion"/>
  </si>
  <si>
    <t xml:space="preserve">YoY Change % </t>
    <phoneticPr fontId="1" type="noConversion"/>
  </si>
  <si>
    <r>
      <t>1</t>
    </r>
    <r>
      <rPr>
        <sz val="10.5"/>
        <color theme="1"/>
        <rFont val="宋体"/>
        <family val="2"/>
        <charset val="134"/>
      </rPr>
      <t>、</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月中上旬，戊唑醇原药出厂价格环比下降</t>
    </r>
    <r>
      <rPr>
        <sz val="10.5"/>
        <color theme="1"/>
        <rFont val="Arial"/>
        <family val="2"/>
      </rPr>
      <t>4.52%</t>
    </r>
    <r>
      <rPr>
        <sz val="10.5"/>
        <color theme="1"/>
        <rFont val="微软雅黑"/>
        <family val="2"/>
        <charset val="134"/>
      </rPr>
      <t>，同比也下降</t>
    </r>
    <r>
      <rPr>
        <sz val="10.5"/>
        <color theme="1"/>
        <rFont val="Arial"/>
        <family val="2"/>
      </rPr>
      <t>43.04%</t>
    </r>
    <r>
      <rPr>
        <sz val="10.5"/>
        <color theme="1"/>
        <rFont val="微软雅黑"/>
        <family val="2"/>
        <charset val="134"/>
      </rPr>
      <t>（与上月预测趋势相符）。</t>
    </r>
    <r>
      <rPr>
        <sz val="10.5"/>
        <color theme="1"/>
        <rFont val="Arial"/>
        <family val="2"/>
      </rPr>
      <t xml:space="preserve">
</t>
    </r>
    <r>
      <rPr>
        <sz val="10.5"/>
        <color theme="1"/>
        <rFont val="微软雅黑"/>
        <family val="2"/>
        <charset val="134"/>
      </rPr>
      <t>2、需求方面，戊唑醇原药</t>
    </r>
    <r>
      <rPr>
        <b/>
        <sz val="10.5"/>
        <color theme="9" tint="-0.249977111117893"/>
        <rFont val="微软雅黑"/>
        <family val="2"/>
        <charset val="134"/>
      </rPr>
      <t>下游需求一度低迷</t>
    </r>
    <r>
      <rPr>
        <sz val="10.5"/>
        <color theme="1"/>
        <rFont val="微软雅黑"/>
        <family val="2"/>
        <charset val="134"/>
      </rPr>
      <t>，利空戊唑醇原药出厂价格上涨。再加上春节假期临近，下游制剂制造企业对戊唑醇原药的采购订单进一步减少。这使得戊唑醇原药</t>
    </r>
    <r>
      <rPr>
        <b/>
        <sz val="10.5"/>
        <color theme="9" tint="-0.249977111117893"/>
        <rFont val="微软雅黑"/>
        <family val="2"/>
        <charset val="134"/>
      </rPr>
      <t>供过于求</t>
    </r>
    <r>
      <rPr>
        <sz val="10.5"/>
        <color theme="1"/>
        <rFont val="微软雅黑"/>
        <family val="2"/>
        <charset val="134"/>
      </rPr>
      <t>的现象更为凸显。
3、供应方面，主流生产企业江苏黄海农药化工有限公司、江苏七洲绿色化工股份有限公司、江苏剑牌农化股份有限公司</t>
    </r>
    <r>
      <rPr>
        <b/>
        <sz val="10.5"/>
        <color theme="9" tint="-0.249977111117893"/>
        <rFont val="微软雅黑"/>
        <family val="2"/>
        <charset val="134"/>
      </rPr>
      <t>维持开工生产</t>
    </r>
    <r>
      <rPr>
        <sz val="10.5"/>
        <color theme="1"/>
        <rFont val="微软雅黑"/>
        <family val="2"/>
        <charset val="134"/>
      </rPr>
      <t>。主要以完成前期的补货订单为主，并</t>
    </r>
    <r>
      <rPr>
        <b/>
        <sz val="10.5"/>
        <color theme="9" tint="-0.249977111117893"/>
        <rFont val="微软雅黑"/>
        <family val="2"/>
        <charset val="134"/>
      </rPr>
      <t>备一定的库存</t>
    </r>
    <r>
      <rPr>
        <sz val="10.5"/>
        <color theme="1"/>
        <rFont val="微软雅黑"/>
        <family val="2"/>
        <charset val="134"/>
      </rPr>
      <t>以防假期出现短缺状况。</t>
    </r>
    <r>
      <rPr>
        <sz val="10.5"/>
        <color theme="1"/>
        <rFont val="Arial"/>
        <family val="2"/>
      </rPr>
      <t xml:space="preserve">
</t>
    </r>
    <r>
      <rPr>
        <sz val="10.5"/>
        <color theme="1"/>
        <rFont val="微软雅黑"/>
        <family val="2"/>
        <charset val="134"/>
      </rPr>
      <t>4、原材料方面，其主要原材料</t>
    </r>
    <r>
      <rPr>
        <sz val="10.5"/>
        <color theme="1"/>
        <rFont val="Arial"/>
        <family val="2"/>
      </rPr>
      <t>1,2,4-</t>
    </r>
    <r>
      <rPr>
        <sz val="10.5"/>
        <color theme="1"/>
        <rFont val="微软雅黑"/>
        <family val="2"/>
        <charset val="134"/>
      </rPr>
      <t>三氮唑出厂价格稳在低位。值得留意的是，</t>
    </r>
    <r>
      <rPr>
        <sz val="10.5"/>
        <color theme="1"/>
        <rFont val="Arial"/>
        <family val="2"/>
      </rPr>
      <t>1,2,4-</t>
    </r>
    <r>
      <rPr>
        <sz val="10.5"/>
        <color theme="1"/>
        <rFont val="微软雅黑"/>
        <family val="2"/>
        <charset val="134"/>
      </rPr>
      <t>三氮唑的出厂价格在</t>
    </r>
    <r>
      <rPr>
        <sz val="10.5"/>
        <color theme="1"/>
        <rFont val="Arial"/>
        <family val="2"/>
      </rPr>
      <t>2022</t>
    </r>
    <r>
      <rPr>
        <sz val="10.5"/>
        <color theme="1"/>
        <rFont val="微软雅黑"/>
        <family val="2"/>
        <charset val="134"/>
      </rPr>
      <t>年基本也是</t>
    </r>
    <r>
      <rPr>
        <b/>
        <sz val="10.5"/>
        <color theme="9" tint="-0.249977111117893"/>
        <rFont val="微软雅黑"/>
        <family val="2"/>
        <charset val="134"/>
      </rPr>
      <t>保持下滑</t>
    </r>
    <r>
      <rPr>
        <sz val="10.5"/>
        <color theme="1"/>
        <rFont val="微软雅黑"/>
        <family val="2"/>
        <charset val="134"/>
      </rPr>
      <t>的趋势。而到</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t>
    </r>
    <r>
      <rPr>
        <sz val="10.5"/>
        <color theme="1"/>
        <rFont val="Arial"/>
        <family val="2"/>
      </rPr>
      <t>1,2,4-</t>
    </r>
    <r>
      <rPr>
        <sz val="10.5"/>
        <color theme="1"/>
        <rFont val="微软雅黑"/>
        <family val="2"/>
        <charset val="134"/>
      </rPr>
      <t>三氮唑的出厂价格也维持在低位，并且与</t>
    </r>
    <r>
      <rPr>
        <sz val="10.5"/>
        <color theme="1"/>
        <rFont val="Arial"/>
        <family val="2"/>
      </rPr>
      <t>2022</t>
    </r>
    <r>
      <rPr>
        <sz val="10.5"/>
        <color theme="1"/>
        <rFont val="微软雅黑"/>
        <family val="2"/>
        <charset val="134"/>
      </rPr>
      <t>年</t>
    </r>
    <r>
      <rPr>
        <sz val="10.5"/>
        <color theme="1"/>
        <rFont val="Arial"/>
        <family val="2"/>
      </rPr>
      <t>1</t>
    </r>
    <r>
      <rPr>
        <sz val="10.5"/>
        <color theme="1"/>
        <rFont val="微软雅黑"/>
        <family val="2"/>
        <charset val="134"/>
      </rPr>
      <t>月</t>
    </r>
    <r>
      <rPr>
        <b/>
        <sz val="10.5"/>
        <color theme="9" tint="-0.249977111117893"/>
        <rFont val="微软雅黑"/>
        <family val="2"/>
        <charset val="134"/>
      </rPr>
      <t>同期相比，其下降幅度约</t>
    </r>
    <r>
      <rPr>
        <b/>
        <sz val="10.5"/>
        <color theme="9" tint="-0.249977111117893"/>
        <rFont val="Arial"/>
        <family val="2"/>
      </rPr>
      <t>50%</t>
    </r>
    <r>
      <rPr>
        <b/>
        <sz val="10.5"/>
        <color theme="9" tint="-0.249977111117893"/>
        <rFont val="微软雅黑"/>
        <family val="2"/>
        <charset val="134"/>
      </rPr>
      <t>。</t>
    </r>
    <r>
      <rPr>
        <sz val="10.5"/>
        <color theme="1"/>
        <rFont val="Arial"/>
        <family val="2"/>
      </rPr>
      <t xml:space="preserve">
</t>
    </r>
    <r>
      <rPr>
        <sz val="10.5"/>
        <color theme="1"/>
        <rFont val="微软雅黑"/>
        <family val="2"/>
        <charset val="134"/>
      </rPr>
      <t>5、目前，戊唑醇原药市面库存并不少。而且主流生产企业也在春节前基本维持开工生产。而采购订单状态已表现稀少。预计下月戊唑醇原药依然会</t>
    </r>
    <r>
      <rPr>
        <b/>
        <sz val="10.5"/>
        <color theme="9" tint="-0.249977111117893"/>
        <rFont val="微软雅黑"/>
        <family val="2"/>
        <charset val="134"/>
      </rPr>
      <t>保持供应大于需求</t>
    </r>
    <r>
      <rPr>
        <sz val="10.5"/>
        <color theme="1"/>
        <rFont val="微软雅黑"/>
        <family val="2"/>
        <charset val="134"/>
      </rPr>
      <t>。再加上，其原材料对成本的支撑力不足，估计下月戊唑醇原药的出厂价格还是存在一定的下降空间。</t>
    </r>
    <phoneticPr fontId="1" type="noConversion"/>
  </si>
  <si>
    <r>
      <t>1</t>
    </r>
    <r>
      <rPr>
        <sz val="10.5"/>
        <color theme="1"/>
        <rFont val="宋体"/>
        <family val="2"/>
        <charset val="134"/>
      </rPr>
      <t>、</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月中上旬，吡虫啉原药出厂价格环比基本稳定，同比下降</t>
    </r>
    <r>
      <rPr>
        <sz val="10.5"/>
        <color theme="1"/>
        <rFont val="Arial"/>
        <family val="2"/>
      </rPr>
      <t>35.71%</t>
    </r>
    <r>
      <rPr>
        <sz val="10.5"/>
        <color theme="1"/>
        <rFont val="微软雅黑"/>
        <family val="2"/>
        <charset val="134"/>
      </rPr>
      <t>（与上月预测基本相符）。
2、进入</t>
    </r>
    <r>
      <rPr>
        <sz val="10.5"/>
        <color theme="1"/>
        <rFont val="Arial"/>
        <family val="2"/>
      </rPr>
      <t>2023</t>
    </r>
    <r>
      <rPr>
        <sz val="10.5"/>
        <color theme="1"/>
        <rFont val="微软雅黑"/>
        <family val="2"/>
        <charset val="134"/>
      </rPr>
      <t>年，吡虫啉原药的出厂价格已由跌转稳。然而，并没有利好其价格回涨的因素，反而更多的是利空其价格再度下跌的因素。需求方面，</t>
    </r>
    <r>
      <rPr>
        <b/>
        <sz val="10.5"/>
        <color theme="9" tint="-0.249977111117893"/>
        <rFont val="微软雅黑"/>
        <family val="2"/>
        <charset val="134"/>
      </rPr>
      <t>低迷的市场需求利空其出厂价格上涨</t>
    </r>
    <r>
      <rPr>
        <sz val="10.5"/>
        <color theme="1"/>
        <rFont val="微软雅黑"/>
        <family val="2"/>
        <charset val="134"/>
      </rPr>
      <t>。据生产企业介绍，询单的多而实际成单的稀少。而且随着春节的到来，本月补货的订单也进一步减少。
3、供应方面，虽然江苏扬农化工股份有限公司等不少生产企业已临时停产，但依然有</t>
    </r>
    <r>
      <rPr>
        <b/>
        <sz val="10.5"/>
        <color theme="9" tint="-0.249977111117893"/>
        <rFont val="微软雅黑"/>
        <family val="2"/>
        <charset val="134"/>
      </rPr>
      <t>部分生产企业正常生产备库存，使得供应量更多</t>
    </r>
    <r>
      <rPr>
        <sz val="10.5"/>
        <color theme="1"/>
        <rFont val="微软雅黑"/>
        <family val="2"/>
        <charset val="134"/>
      </rPr>
      <t>，利空吡虫啉原药后市的回涨。据悉，山东联合化工股份有限公司和山东海利尔化工有限公司本月在假期前计划备些库存，均有正常开工生产。河北野田农用化学有限公司、吴忠领航生物药业科技有限公司虽然由于市场低迷而低位运行其吡虫啉原药生产线，但也有一定的放量。
4、原材料方面，吡虫啉原药主要原材料</t>
    </r>
    <r>
      <rPr>
        <sz val="10.5"/>
        <color theme="1"/>
        <rFont val="Arial"/>
        <family val="2"/>
      </rPr>
      <t>CCMP</t>
    </r>
    <r>
      <rPr>
        <sz val="10.5"/>
        <color theme="1"/>
        <rFont val="微软雅黑"/>
        <family val="2"/>
        <charset val="134"/>
      </rPr>
      <t>和三氯氧磷出厂价格在</t>
    </r>
    <r>
      <rPr>
        <sz val="10.5"/>
        <color theme="1"/>
        <rFont val="Arial"/>
        <family val="2"/>
      </rPr>
      <t>1</t>
    </r>
    <r>
      <rPr>
        <sz val="10.5"/>
        <color theme="1"/>
        <rFont val="微软雅黑"/>
        <family val="2"/>
        <charset val="134"/>
      </rPr>
      <t>月期间</t>
    </r>
    <r>
      <rPr>
        <b/>
        <sz val="10.5"/>
        <color theme="9" tint="-0.249977111117893"/>
        <rFont val="微软雅黑"/>
        <family val="2"/>
        <charset val="134"/>
      </rPr>
      <t>进一步下降</t>
    </r>
    <r>
      <rPr>
        <sz val="10.5"/>
        <color theme="1"/>
        <rFont val="微软雅黑"/>
        <family val="2"/>
        <charset val="134"/>
      </rPr>
      <t>。其中，</t>
    </r>
    <r>
      <rPr>
        <sz val="10.5"/>
        <color theme="1"/>
        <rFont val="Arial"/>
        <family val="2"/>
      </rPr>
      <t>CCMP</t>
    </r>
    <r>
      <rPr>
        <sz val="10.5"/>
        <color theme="1"/>
        <rFont val="微软雅黑"/>
        <family val="2"/>
        <charset val="134"/>
      </rPr>
      <t>的出厂价格与</t>
    </r>
    <r>
      <rPr>
        <sz val="10.5"/>
        <color theme="1"/>
        <rFont val="Arial"/>
        <family val="2"/>
      </rPr>
      <t>2022</t>
    </r>
    <r>
      <rPr>
        <sz val="10.5"/>
        <color theme="1"/>
        <rFont val="微软雅黑"/>
        <family val="2"/>
        <charset val="134"/>
      </rPr>
      <t>年</t>
    </r>
    <r>
      <rPr>
        <sz val="10.5"/>
        <color theme="1"/>
        <rFont val="Arial"/>
        <family val="2"/>
      </rPr>
      <t>12</t>
    </r>
    <r>
      <rPr>
        <sz val="10.5"/>
        <color theme="1"/>
        <rFont val="微软雅黑"/>
        <family val="2"/>
        <charset val="134"/>
      </rPr>
      <t>月末相比下降幅度更为明显，超过</t>
    </r>
    <r>
      <rPr>
        <sz val="10.5"/>
        <color theme="1"/>
        <rFont val="Arial"/>
        <family val="2"/>
      </rPr>
      <t>5%</t>
    </r>
    <r>
      <rPr>
        <sz val="10.5"/>
        <color theme="1"/>
        <rFont val="微软雅黑"/>
        <family val="2"/>
        <charset val="134"/>
      </rPr>
      <t>，进一步利空吡虫啉原药出厂价格的上涨。
5、目前，吡虫啉原药的采购者和部分生产企业均处于观望状态。而到</t>
    </r>
    <r>
      <rPr>
        <sz val="10.5"/>
        <color theme="1"/>
        <rFont val="Arial"/>
        <family val="2"/>
      </rPr>
      <t>1</t>
    </r>
    <r>
      <rPr>
        <sz val="10.5"/>
        <color theme="1"/>
        <rFont val="微软雅黑"/>
        <family val="2"/>
        <charset val="134"/>
      </rPr>
      <t>月中旬，据</t>
    </r>
    <r>
      <rPr>
        <sz val="10.5"/>
        <color theme="1"/>
        <rFont val="Arial"/>
        <family val="2"/>
      </rPr>
      <t>CCM</t>
    </r>
    <r>
      <rPr>
        <sz val="10.5"/>
        <color theme="1"/>
        <rFont val="微软雅黑"/>
        <family val="2"/>
        <charset val="134"/>
      </rPr>
      <t>调查发现，也已有部分生产企业进一步下调其吡虫啉原药出厂价格。预计下月吡虫啉原药的出厂价格</t>
    </r>
    <r>
      <rPr>
        <b/>
        <sz val="10.5"/>
        <color theme="9" tint="-0.249977111117893"/>
        <rFont val="微软雅黑"/>
        <family val="2"/>
        <charset val="134"/>
      </rPr>
      <t>持续下跌的可能性更大</t>
    </r>
    <r>
      <rPr>
        <sz val="10.5"/>
        <color theme="1"/>
        <rFont val="微软雅黑"/>
        <family val="2"/>
        <charset val="134"/>
      </rPr>
      <t>。</t>
    </r>
    <phoneticPr fontId="1" type="noConversion"/>
  </si>
  <si>
    <r>
      <t>1</t>
    </r>
    <r>
      <rPr>
        <sz val="10.5"/>
        <color theme="1"/>
        <rFont val="宋体"/>
        <family val="2"/>
        <charset val="134"/>
      </rPr>
      <t>、</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月中上旬，螺虫乙酯原药出厂价格环比和同比均下降</t>
    </r>
    <r>
      <rPr>
        <sz val="10.5"/>
        <color theme="1"/>
        <rFont val="Arial"/>
        <family val="2"/>
      </rPr>
      <t>1.54%</t>
    </r>
    <r>
      <rPr>
        <sz val="10.5"/>
        <color theme="1"/>
        <rFont val="微软雅黑"/>
        <family val="2"/>
        <charset val="134"/>
      </rPr>
      <t>（与上月预测的稳定状态有出入）。
2、供应方面，主要供应商河北兰升生物科技有限公司和江西汇和化工有限公司的螺虫乙酯原药生产线有正常生产。但他们的</t>
    </r>
    <r>
      <rPr>
        <b/>
        <sz val="10.5"/>
        <color theme="9" tint="-0.249977111117893"/>
        <rFont val="微软雅黑"/>
        <family val="2"/>
        <charset val="134"/>
      </rPr>
      <t>生产开工率与上月相比已下调</t>
    </r>
    <r>
      <rPr>
        <sz val="10.5"/>
        <color theme="1"/>
        <rFont val="微软雅黑"/>
        <family val="2"/>
        <charset val="134"/>
      </rPr>
      <t>。
3、需求方面，据悉，本月螺虫乙酯原药</t>
    </r>
    <r>
      <rPr>
        <b/>
        <sz val="10.5"/>
        <color theme="9" tint="-0.249977111117893"/>
        <rFont val="微软雅黑"/>
        <family val="2"/>
        <charset val="134"/>
      </rPr>
      <t>基本没有新订单</t>
    </r>
    <r>
      <rPr>
        <sz val="10.5"/>
        <color theme="1"/>
        <rFont val="微软雅黑"/>
        <family val="2"/>
        <charset val="134"/>
      </rPr>
      <t>，生产企业对其出厂报价也有所下调。
4、春节临近，估计螺虫乙酯原药生产企业将会</t>
    </r>
    <r>
      <rPr>
        <b/>
        <sz val="10.5"/>
        <color theme="9" tint="-0.249977111117893"/>
        <rFont val="微软雅黑"/>
        <family val="2"/>
        <charset val="134"/>
      </rPr>
      <t>进一步下调其生产开工率。而此产品目前的库存并不多</t>
    </r>
    <r>
      <rPr>
        <sz val="10.5"/>
        <color theme="1"/>
        <rFont val="微软雅黑"/>
        <family val="2"/>
        <charset val="134"/>
      </rPr>
      <t>。预计下月螺虫乙酯原药的出厂价格会有所上涨。</t>
    </r>
    <phoneticPr fontId="1" type="noConversion"/>
  </si>
  <si>
    <r>
      <t>1</t>
    </r>
    <r>
      <rPr>
        <sz val="10.5"/>
        <color theme="1"/>
        <rFont val="宋体"/>
        <family val="2"/>
        <charset val="134"/>
      </rPr>
      <t>、</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月中上旬，肟菌酯原药出厂价格环比下降</t>
    </r>
    <r>
      <rPr>
        <sz val="10.5"/>
        <color theme="1"/>
        <rFont val="Arial"/>
        <family val="2"/>
      </rPr>
      <t>1.18%</t>
    </r>
    <r>
      <rPr>
        <sz val="10.5"/>
        <color theme="1"/>
        <rFont val="微软雅黑"/>
        <family val="2"/>
        <charset val="134"/>
      </rPr>
      <t>，同比下降</t>
    </r>
    <r>
      <rPr>
        <sz val="10.5"/>
        <color theme="1"/>
        <rFont val="Arial"/>
        <family val="2"/>
      </rPr>
      <t>30.00%</t>
    </r>
    <r>
      <rPr>
        <sz val="10.5"/>
        <color theme="1"/>
        <rFont val="微软雅黑"/>
        <family val="2"/>
        <charset val="134"/>
      </rPr>
      <t>（与上月预测趋势相符）。
2、肟菌酯原药</t>
    </r>
    <r>
      <rPr>
        <b/>
        <sz val="10.5"/>
        <color theme="9" tint="-0.249977111117893"/>
        <rFont val="微软雅黑"/>
        <family val="2"/>
        <charset val="134"/>
      </rPr>
      <t>市面库存充足，而下游持续低迷，导致其出厂价格持续下跌</t>
    </r>
    <r>
      <rPr>
        <sz val="10.5"/>
        <color theme="1"/>
        <rFont val="微软雅黑"/>
        <family val="2"/>
        <charset val="134"/>
      </rPr>
      <t>。供应方面，肟菌酯原药主流生产企业京博农化科技有限公司的肟菌酯原药生产线维持低开工率生产状态，而江苏富润生化科技有限公司等大部分主要生产企业由于订单稀少本月基本进入临时停产、提前放假状态。
3、需求方面，据生产企业介绍，由于多地物流在</t>
    </r>
    <r>
      <rPr>
        <b/>
        <sz val="10.5"/>
        <color theme="9" tint="-0.249977111117893"/>
        <rFont val="Arial"/>
        <family val="2"/>
      </rPr>
      <t>1</t>
    </r>
    <r>
      <rPr>
        <b/>
        <sz val="10.5"/>
        <color theme="9" tint="-0.249977111117893"/>
        <rFont val="微软雅黑"/>
        <family val="2"/>
        <charset val="134"/>
      </rPr>
      <t>月中旬已开始不接受货运，原先补货的订单已减少，新单则基本没有</t>
    </r>
    <r>
      <rPr>
        <sz val="10.5"/>
        <color theme="1"/>
        <rFont val="微软雅黑"/>
        <family val="2"/>
        <charset val="134"/>
      </rPr>
      <t>。目前，肟菌酯原药的出厂报价可谈空间已缩窄。这主要是由于两方面所致：一则肟菌酯原药的出厂报价已下调，影响到生产企业的利润；二则，春节前运力不足。
4、由于肟菌酯原药下游需求持续低迷。而其生产企业依然保持相对稳定的开工状态。市面库存也有不少累积</t>
    </r>
    <r>
      <rPr>
        <b/>
        <sz val="10.5"/>
        <color theme="9" tint="-0.249977111117893"/>
        <rFont val="微软雅黑"/>
        <family val="2"/>
        <charset val="134"/>
      </rPr>
      <t>库存。下月下游需求迅速放量的可能性甚微</t>
    </r>
    <r>
      <rPr>
        <sz val="10.5"/>
        <color theme="1"/>
        <rFont val="微软雅黑"/>
        <family val="2"/>
        <charset val="134"/>
      </rPr>
      <t>，故预计肟菌酯原药出厂价格下月会稳在相对低位。</t>
    </r>
    <phoneticPr fontId="1" type="noConversion"/>
  </si>
  <si>
    <r>
      <t>1</t>
    </r>
    <r>
      <rPr>
        <sz val="10.5"/>
        <color theme="1"/>
        <rFont val="宋体"/>
        <family val="2"/>
        <charset val="134"/>
      </rPr>
      <t>、</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月中上旬，草甘膦原药出厂价格环比下降</t>
    </r>
    <r>
      <rPr>
        <sz val="10.5"/>
        <color theme="1"/>
        <rFont val="Arial"/>
        <family val="2"/>
      </rPr>
      <t>5.94%</t>
    </r>
    <r>
      <rPr>
        <sz val="10.5"/>
        <color theme="1"/>
        <rFont val="微软雅黑"/>
        <family val="2"/>
        <charset val="134"/>
      </rPr>
      <t>，同比下降</t>
    </r>
    <r>
      <rPr>
        <sz val="10.5"/>
        <color theme="1"/>
        <rFont val="Arial"/>
        <family val="2"/>
      </rPr>
      <t>40.22%</t>
    </r>
    <r>
      <rPr>
        <sz val="10.5"/>
        <color theme="1"/>
        <rFont val="微软雅黑"/>
        <family val="2"/>
        <charset val="134"/>
      </rPr>
      <t>。
2、草甘膦原药需求低迷，利空其出厂价格上涨。国内订单方面，制剂生产企业陆续放假，减少对草甘膦原药的采购。海外订单方面，春节假期在即，海外采购者在下单方面也显得更为谨慎。而且，受到物流停滞的影响，草甘膦原药整体走货速度比上月缓慢。另外，值得关注的是，据采购者介绍，草甘膦原药出厂价格在</t>
    </r>
    <r>
      <rPr>
        <sz val="10.5"/>
        <color theme="1"/>
        <rFont val="Arial"/>
        <family val="2"/>
      </rPr>
      <t>2022</t>
    </r>
    <r>
      <rPr>
        <sz val="10.5"/>
        <color theme="1"/>
        <rFont val="微软雅黑"/>
        <family val="2"/>
        <charset val="134"/>
      </rPr>
      <t>年虽然一直往下滑，与三年前的价格相比依然处于高位，故他们在采购的时候会比以往谨慎。这也间接导致草甘膦原药需求在</t>
    </r>
    <r>
      <rPr>
        <sz val="10.5"/>
        <color theme="1"/>
        <rFont val="Arial"/>
        <family val="2"/>
      </rPr>
      <t>2022</t>
    </r>
    <r>
      <rPr>
        <sz val="10.5"/>
        <color theme="1"/>
        <rFont val="微软雅黑"/>
        <family val="2"/>
        <charset val="134"/>
      </rPr>
      <t>年采购旺季冷清的局面。预计在草甘膦原药的出厂报价未下降到采购者的理想价位前，会持</t>
    </r>
    <r>
      <rPr>
        <b/>
        <sz val="10.5"/>
        <color theme="9" tint="-0.249977111117893"/>
        <rFont val="微软雅黑"/>
        <family val="2"/>
        <charset val="134"/>
      </rPr>
      <t>续保持低迷状态</t>
    </r>
    <r>
      <rPr>
        <sz val="10.5"/>
        <color theme="1"/>
        <rFont val="微软雅黑"/>
        <family val="2"/>
        <charset val="134"/>
      </rPr>
      <t>。
3、草甘膦</t>
    </r>
    <r>
      <rPr>
        <b/>
        <sz val="10.5"/>
        <color theme="9" tint="-0.249977111117893"/>
        <rFont val="微软雅黑"/>
        <family val="2"/>
        <charset val="134"/>
      </rPr>
      <t>原药供应量下降，对其出厂价格有一定的止跌作用</t>
    </r>
    <r>
      <rPr>
        <sz val="10.5"/>
        <color theme="1"/>
        <rFont val="微软雅黑"/>
        <family val="2"/>
        <charset val="134"/>
      </rPr>
      <t xml:space="preserve">。据CCM </t>
    </r>
    <r>
      <rPr>
        <sz val="10.5"/>
        <color theme="1"/>
        <rFont val="Arial"/>
        <family val="2"/>
      </rPr>
      <t>1</t>
    </r>
    <r>
      <rPr>
        <sz val="10.5"/>
        <color theme="1"/>
        <rFont val="微软雅黑"/>
        <family val="2"/>
        <charset val="134"/>
      </rPr>
      <t>月中上旬了解到，本月中国草甘膦原药主要生产企业的</t>
    </r>
    <r>
      <rPr>
        <b/>
        <sz val="10.5"/>
        <color theme="9" tint="-0.249977111117893"/>
        <rFont val="微软雅黑"/>
        <family val="2"/>
        <charset val="134"/>
      </rPr>
      <t>平均开工率进一步下调</t>
    </r>
    <r>
      <rPr>
        <sz val="10.5"/>
        <color theme="1"/>
        <rFont val="微软雅黑"/>
        <family val="2"/>
        <charset val="134"/>
      </rPr>
      <t>。虽然主流生产企业基本都处于正常开工状态，但生产开工率基本处于低位运行的态势。湖北兴发集团股份有限公司在内蒙工厂由于工人的放假而产量下降。福华通达化学股份公司和四川和邦生物科技股份有限公司受限于电力供应而生产开工率处于低位运行状态。江苏扬农化工集团有限公司、浙江新安股份有限公司、安徽广信农化股份有限公司、河南红东方化工股份有限公司、江苏好收成韦恩农化股份有限公司、南通江山股份有限公司等主流草甘膦原药生产企业的开工率也有着不同程度下降。而且这些生产企业基本都是以完成前期接下的订单为主。对于新单的安排基本在年后。
4、</t>
    </r>
    <r>
      <rPr>
        <b/>
        <sz val="10.5"/>
        <color theme="9" tint="-0.249977111117893"/>
        <rFont val="微软雅黑"/>
        <family val="2"/>
        <charset val="134"/>
      </rPr>
      <t>原材料的出厂价格普遍下降</t>
    </r>
    <r>
      <rPr>
        <sz val="10.5"/>
        <color theme="1"/>
        <rFont val="微软雅黑"/>
        <family val="2"/>
        <charset val="134"/>
      </rPr>
      <t>，利空草甘膦原药出厂价格上涨。在</t>
    </r>
    <r>
      <rPr>
        <sz val="10.5"/>
        <color theme="1"/>
        <rFont val="Arial"/>
        <family val="2"/>
      </rPr>
      <t>1</t>
    </r>
    <r>
      <rPr>
        <sz val="10.5"/>
        <color theme="1"/>
        <rFont val="微软雅黑"/>
        <family val="2"/>
        <charset val="134"/>
      </rPr>
      <t>月中上旬，甘氨酸和双甘膦出厂价格普遍表现下降趋势。而黄磷出厂价格虽然有部分供应商报价有所上调，但大部分地区的黄磷生产企业报价均下调</t>
    </r>
    <r>
      <rPr>
        <sz val="10.5"/>
        <color theme="1"/>
        <rFont val="Arial"/>
        <family val="2"/>
      </rPr>
      <t>1%~2%</t>
    </r>
    <r>
      <rPr>
        <sz val="10.5"/>
        <color theme="1"/>
        <rFont val="微软雅黑"/>
        <family val="2"/>
        <charset val="134"/>
      </rPr>
      <t>的幅度。
5、目前，市面草甘膦原药的库存有限，再加上开春后将会迎来草甘膦原药第一波采购旺季，</t>
    </r>
    <r>
      <rPr>
        <b/>
        <sz val="10.5"/>
        <color theme="9" tint="-0.249977111117893"/>
        <rFont val="微软雅黑"/>
        <family val="2"/>
        <charset val="134"/>
      </rPr>
      <t>草甘膦原药在</t>
    </r>
    <r>
      <rPr>
        <b/>
        <sz val="10.5"/>
        <color theme="9" tint="-0.249977111117893"/>
        <rFont val="Arial"/>
        <family val="2"/>
      </rPr>
      <t>2</t>
    </r>
    <r>
      <rPr>
        <b/>
        <sz val="10.5"/>
        <color theme="9" tint="-0.249977111117893"/>
        <rFont val="微软雅黑"/>
        <family val="2"/>
        <charset val="134"/>
      </rPr>
      <t>月下旬的订单有望增加</t>
    </r>
    <r>
      <rPr>
        <sz val="10.5"/>
        <color theme="1"/>
        <rFont val="微软雅黑"/>
        <family val="2"/>
        <charset val="134"/>
      </rPr>
      <t>。然而，草甘膦原药出厂价格在采购者眼里还是处于相对高位。再加上年后草甘膦原药生产企业有可能增加其草甘膦原药产出。因此，相信草甘膦原药出厂价格下月明显回涨的可能性比较小，</t>
    </r>
    <r>
      <rPr>
        <b/>
        <sz val="10.5"/>
        <color theme="9" tint="-0.249977111117893"/>
        <rFont val="微软雅黑"/>
        <family val="2"/>
        <charset val="134"/>
      </rPr>
      <t>预计草甘膦原药出厂价格转跌为稳的概率更大</t>
    </r>
    <r>
      <rPr>
        <sz val="10.5"/>
        <color theme="1"/>
        <rFont val="微软雅黑"/>
        <family val="2"/>
        <charset val="134"/>
      </rPr>
      <t>。</t>
    </r>
    <phoneticPr fontId="1" type="noConversion"/>
  </si>
  <si>
    <t>\</t>
    <phoneticPr fontId="1" type="noConversion"/>
  </si>
  <si>
    <r>
      <t>2023</t>
    </r>
    <r>
      <rPr>
        <sz val="10"/>
        <rFont val="宋体"/>
        <family val="3"/>
        <charset val="134"/>
      </rPr>
      <t>年</t>
    </r>
    <r>
      <rPr>
        <sz val="10"/>
        <rFont val="Arial"/>
        <family val="2"/>
      </rPr>
      <t>2</t>
    </r>
    <r>
      <rPr>
        <sz val="10"/>
        <rFont val="宋体"/>
        <family val="3"/>
        <charset val="134"/>
      </rPr>
      <t>月中上旬，戊唑醇原药出厂价格环比下降</t>
    </r>
    <r>
      <rPr>
        <sz val="10"/>
        <rFont val="Arial"/>
        <family val="2"/>
      </rPr>
      <t>3.21%</t>
    </r>
    <r>
      <rPr>
        <sz val="10"/>
        <rFont val="宋体"/>
        <family val="3"/>
        <charset val="134"/>
      </rPr>
      <t>，同比也下降</t>
    </r>
    <r>
      <rPr>
        <sz val="10"/>
        <rFont val="Arial"/>
        <family val="2"/>
      </rPr>
      <t>36.60%</t>
    </r>
    <r>
      <rPr>
        <sz val="10"/>
        <rFont val="宋体"/>
        <family val="3"/>
        <charset val="134"/>
      </rPr>
      <t>（与上月预测趋势相符）。与上月的出厂价格相比，戊唑醇原药下降幅度已有所收窄。但由于需求依然偏弱，出厂价格继续下降。
目前戊唑醇原药处于供大于求的状态，戊唑醇原药的报价有一定的压价空间。需求上，戊唑醇原药整体下游需求偏弱。春节后虽然戊唑醇制剂厂家对戊唑醇原药的需求较春节前有所增加，但还是以补货为主，基本没有大批量下单采购。供应上，供应量充裕。一方面，市面目前库存比较多，另一方面，目前主流生产企业江苏黄海农药化工有限公司、江苏七洲绿色化工股份有限公司、江苏剑牌农化股份有限公司也正常开工生产。
原材料方面，利空戊唑醇原药出厂上涨。其主要原材料</t>
    </r>
    <r>
      <rPr>
        <sz val="10"/>
        <rFont val="Arial"/>
        <family val="2"/>
      </rPr>
      <t>1,2,4-</t>
    </r>
    <r>
      <rPr>
        <sz val="10"/>
        <rFont val="宋体"/>
        <family val="3"/>
        <charset val="134"/>
      </rPr>
      <t>三氮唑出厂价格在</t>
    </r>
    <r>
      <rPr>
        <sz val="10"/>
        <rFont val="Arial"/>
        <family val="2"/>
      </rPr>
      <t>2</t>
    </r>
    <r>
      <rPr>
        <sz val="10"/>
        <rFont val="宋体"/>
        <family val="3"/>
        <charset val="134"/>
      </rPr>
      <t>月上旬环比同比均表现明显的下滑趋势。在</t>
    </r>
    <r>
      <rPr>
        <sz val="10"/>
        <rFont val="Arial"/>
        <family val="2"/>
      </rPr>
      <t>2023</t>
    </r>
    <r>
      <rPr>
        <sz val="10"/>
        <rFont val="宋体"/>
        <family val="3"/>
        <charset val="134"/>
      </rPr>
      <t>年</t>
    </r>
    <r>
      <rPr>
        <sz val="10"/>
        <rFont val="Arial"/>
        <family val="2"/>
      </rPr>
      <t>2</t>
    </r>
    <r>
      <rPr>
        <sz val="10"/>
        <rFont val="宋体"/>
        <family val="3"/>
        <charset val="134"/>
      </rPr>
      <t>月中上旬，有部分</t>
    </r>
    <r>
      <rPr>
        <sz val="10"/>
        <rFont val="Arial"/>
        <family val="2"/>
      </rPr>
      <t>1,2,4-</t>
    </r>
    <r>
      <rPr>
        <sz val="10"/>
        <rFont val="宋体"/>
        <family val="3"/>
        <charset val="134"/>
      </rPr>
      <t>三氮唑供应商报价已跌破</t>
    </r>
    <r>
      <rPr>
        <sz val="10"/>
        <rFont val="Arial"/>
        <family val="2"/>
      </rPr>
      <t>30,000</t>
    </r>
    <r>
      <rPr>
        <sz val="10"/>
        <rFont val="宋体"/>
        <family val="3"/>
        <charset val="134"/>
      </rPr>
      <t>元</t>
    </r>
    <r>
      <rPr>
        <sz val="10"/>
        <rFont val="Arial"/>
        <family val="2"/>
      </rPr>
      <t>/</t>
    </r>
    <r>
      <rPr>
        <sz val="10"/>
        <rFont val="宋体"/>
        <family val="3"/>
        <charset val="134"/>
      </rPr>
      <t>吨。
短期内戊唑醇原药的下游需求增加的可能性甚弱。而且原材料</t>
    </r>
    <r>
      <rPr>
        <sz val="10"/>
        <rFont val="Arial"/>
        <family val="2"/>
      </rPr>
      <t>1,2,4-</t>
    </r>
    <r>
      <rPr>
        <sz val="10"/>
        <rFont val="宋体"/>
        <family val="3"/>
        <charset val="134"/>
      </rPr>
      <t>三氮唑依然有持续下降的趋势，也利空戊唑醇原药出厂上涨。预计戊唑醇原药出厂价格</t>
    </r>
    <r>
      <rPr>
        <sz val="10"/>
        <rFont val="Arial"/>
        <family val="2"/>
      </rPr>
      <t>3</t>
    </r>
    <r>
      <rPr>
        <sz val="10"/>
        <rFont val="宋体"/>
        <family val="3"/>
        <charset val="134"/>
      </rPr>
      <t>月依然会持续下降。</t>
    </r>
    <phoneticPr fontId="30" type="noConversion"/>
  </si>
  <si>
    <t>2023年2月中上旬，吡虫啉原药出厂价格环比下降6.67%，同比下降28.00%（与上月预测基本相符）。
吡虫啉原药市场正处于供过于求状态，不利于其出厂价格的提振。供应方面，吡虫啉原药货源充足，抑制其出厂价格上涨。目前吡虫啉原药市面库存高企，并且江苏扬农化工股份有限公司、山东联合化工股份有限公司和山东海利尔化工有限公司等主要生产企业也有正常开工生产。需求方面，采购订单稀少，以补货订单为主。并且采购企业基本也通过压低价格后才成单。另外，其原材料方面，吡虫啉原药主要原材料CCMP价格在2月中上旬依然维持下降的趋势，而其另外一原材料三氯氧磷出厂价格则与1月底相比有4%左右的涨幅。但原材料成本对吡虫啉原药出厂价格的支撑很是有限。
目前，吡虫啉原药正处有采购淡季。相信短期内吡虫啉原药的采购企业基本都是以补货为主，其需求量短期内也不会有明显上涨。预计下月吡虫啉原药出厂价格下降趋势将会持续。</t>
  </si>
  <si>
    <r>
      <t>2023</t>
    </r>
    <r>
      <rPr>
        <sz val="10"/>
        <rFont val="宋体"/>
        <family val="3"/>
        <charset val="134"/>
      </rPr>
      <t>年</t>
    </r>
    <r>
      <rPr>
        <sz val="10"/>
        <rFont val="Arial"/>
        <family val="2"/>
      </rPr>
      <t>2</t>
    </r>
    <r>
      <rPr>
        <sz val="10"/>
        <rFont val="宋体"/>
        <family val="3"/>
        <charset val="134"/>
      </rPr>
      <t>月中上旬，螺虫乙酯原药出厂价格环比上涨</t>
    </r>
    <r>
      <rPr>
        <sz val="10"/>
        <rFont val="Arial"/>
        <family val="2"/>
      </rPr>
      <t>0.78%</t>
    </r>
    <r>
      <rPr>
        <sz val="10"/>
        <rFont val="宋体"/>
        <family val="3"/>
        <charset val="134"/>
      </rPr>
      <t>，同比均上升</t>
    </r>
    <r>
      <rPr>
        <sz val="10"/>
        <rFont val="Arial"/>
        <family val="2"/>
      </rPr>
      <t>7.50%</t>
    </r>
    <r>
      <rPr>
        <sz val="10"/>
        <rFont val="宋体"/>
        <family val="3"/>
        <charset val="134"/>
      </rPr>
      <t>（与上月预测的价格趋势基本相同）。
供应方面，主要供应商河北兰升生物科技有限公司（简称</t>
    </r>
    <r>
      <rPr>
        <sz val="10"/>
        <rFont val="Arial"/>
        <family val="2"/>
      </rPr>
      <t>“</t>
    </r>
    <r>
      <rPr>
        <sz val="10"/>
        <rFont val="宋体"/>
        <family val="3"/>
        <charset val="134"/>
      </rPr>
      <t>河北兰升</t>
    </r>
    <r>
      <rPr>
        <sz val="10"/>
        <rFont val="Arial"/>
        <family val="2"/>
      </rPr>
      <t>”</t>
    </r>
    <r>
      <rPr>
        <sz val="10"/>
        <rFont val="宋体"/>
        <family val="3"/>
        <charset val="134"/>
      </rPr>
      <t>）螺虫乙酯原药临时停产，以库存出货。江西汇和化工有限公司（简称</t>
    </r>
    <r>
      <rPr>
        <sz val="10"/>
        <rFont val="Arial"/>
        <family val="2"/>
      </rPr>
      <t>“</t>
    </r>
    <r>
      <rPr>
        <sz val="10"/>
        <rFont val="宋体"/>
        <family val="3"/>
        <charset val="134"/>
      </rPr>
      <t>江西汇和</t>
    </r>
    <r>
      <rPr>
        <sz val="10"/>
        <rFont val="Arial"/>
        <family val="2"/>
      </rPr>
      <t>”</t>
    </r>
    <r>
      <rPr>
        <sz val="10"/>
        <rFont val="宋体"/>
        <family val="3"/>
        <charset val="134"/>
      </rPr>
      <t>）产量低下。他们的出厂报价与上月环比均有所上调。但螺虫乙酯原药的采购热情也比较低，生产企业实际成单的数量稀少，基本处于有价无市状态。
河北兰升估计</t>
    </r>
    <r>
      <rPr>
        <sz val="10"/>
        <rFont val="Arial"/>
        <family val="2"/>
      </rPr>
      <t>3</t>
    </r>
    <r>
      <rPr>
        <sz val="10"/>
        <rFont val="宋体"/>
        <family val="3"/>
        <charset val="134"/>
      </rPr>
      <t>月会恢复正常生产，预计螺虫乙酯原药出厂价格有所下调。</t>
    </r>
    <phoneticPr fontId="30" type="noConversion"/>
  </si>
  <si>
    <t>2023年2月中上旬，肟菌酯原药出厂价格环比下降2.38%，同比下降29.31%（与上月趋势稳定的预测有所差异）。
进入2月，肟菌酯原药的供过于求状态进一步凸显，其出厂价格进一步下滑。供应方面，虽然京博农化科技有限公司、辽宁众辉生物科技有限公司等生产企业的肟菌酯原药产出已减少，但市面库存充足，货源供应依然充足。需求方面，肟菌酯原药国内外下游需求依然冷清，对肟菌酯原药的消耗缓慢。
目前，并没有推涨肟菌酯原药出厂价格的因素。预计其下游需求持续低迷。生产企业开工将会进一步谨慎，供应大于需求的现状有望改善。相信3月肟菌酯原药的出厂价格会由跌转稳。</t>
  </si>
  <si>
    <r>
      <t>2023</t>
    </r>
    <r>
      <rPr>
        <sz val="10"/>
        <rFont val="宋体"/>
        <family val="3"/>
        <charset val="134"/>
      </rPr>
      <t>年</t>
    </r>
    <r>
      <rPr>
        <sz val="10"/>
        <rFont val="Arial"/>
        <family val="2"/>
      </rPr>
      <t>2</t>
    </r>
    <r>
      <rPr>
        <sz val="10"/>
        <rFont val="宋体"/>
        <family val="3"/>
        <charset val="134"/>
      </rPr>
      <t>月中上旬，草甘膦原药出厂价格环比下降</t>
    </r>
    <r>
      <rPr>
        <sz val="10"/>
        <rFont val="Arial"/>
        <family val="2"/>
      </rPr>
      <t>2.32%</t>
    </r>
    <r>
      <rPr>
        <sz val="10"/>
        <rFont val="宋体"/>
        <family val="3"/>
        <charset val="134"/>
      </rPr>
      <t>，同比下降</t>
    </r>
    <r>
      <rPr>
        <sz val="10"/>
        <rFont val="Arial"/>
        <family val="2"/>
      </rPr>
      <t>38.95%</t>
    </r>
    <r>
      <rPr>
        <sz val="10"/>
        <rFont val="宋体"/>
        <family val="3"/>
        <charset val="134"/>
      </rPr>
      <t>。与上月环比，草甘膦原药出厂价格的下降幅度已减少。而目前草甘膦原药供应充足，下游采购企业的压价意向浓厚。（与上月预测的价格趋势基本相符）
草甘膦原药供应方面，充足的草甘膦原药供应利空草甘膦原药出厂价格上涨。据悉，中国草甘膦原药开工率与上月环比有所增长，平均生产开工率大概为</t>
    </r>
    <r>
      <rPr>
        <sz val="10"/>
        <rFont val="Arial"/>
        <family val="2"/>
      </rPr>
      <t>56%</t>
    </r>
    <r>
      <rPr>
        <sz val="10"/>
        <rFont val="宋体"/>
        <family val="3"/>
        <charset val="134"/>
      </rPr>
      <t>。江苏扬农化工集团有限公司、南通江山股份有限公司、福华通达化学股份公司、湖北兴发集团股份有限公司等主要的草甘膦原药生产企业的生产开工率在</t>
    </r>
    <r>
      <rPr>
        <sz val="10"/>
        <rFont val="Arial"/>
        <family val="2"/>
      </rPr>
      <t>2</t>
    </r>
    <r>
      <rPr>
        <sz val="10"/>
        <rFont val="宋体"/>
        <family val="3"/>
        <charset val="134"/>
      </rPr>
      <t>月中上旬均有不同程度的上调。同时值得关注的是，春节假期，国内大部分草甘膦原药生产企业并没有完全休假，甚至有部分草甘膦原药生产企业反而上调其生产开工率。西美信息从河南红东方化工股份有限公司（简称</t>
    </r>
    <r>
      <rPr>
        <sz val="10"/>
        <rFont val="Arial"/>
        <family val="2"/>
      </rPr>
      <t>“</t>
    </r>
    <r>
      <rPr>
        <sz val="10"/>
        <rFont val="宋体"/>
        <family val="3"/>
        <charset val="134"/>
      </rPr>
      <t>河南红东方</t>
    </r>
    <r>
      <rPr>
        <sz val="10"/>
        <rFont val="Arial"/>
        <family val="2"/>
      </rPr>
      <t>”</t>
    </r>
    <r>
      <rPr>
        <sz val="10"/>
        <rFont val="宋体"/>
        <family val="3"/>
        <charset val="134"/>
      </rPr>
      <t>）获悉，其公司草甘膦原药生产依然正常进行。据其介绍，其公司前期接到的草甘膦原药订单比较多。春节假期也主要继续赶完成前期订单。并且其表示在</t>
    </r>
    <r>
      <rPr>
        <sz val="10"/>
        <rFont val="Arial"/>
        <family val="2"/>
      </rPr>
      <t>2023</t>
    </r>
    <r>
      <rPr>
        <sz val="10"/>
        <rFont val="宋体"/>
        <family val="3"/>
        <charset val="134"/>
      </rPr>
      <t>年第一季度内将会上调其草甘膦原药生产线开工率，以满足更多订单的需求。而且当地政府也出台相关文件，鼓励春节期间企业保持生产状态。
需求方面，草甘膦原药的需求市场依然低迷，利空其出厂价格的回涨。春节假期结束，更多的人力和物流利好草甘膦原药出货的顺畅，与春节前相比订单量有所增长。但是，但远远没达到需求转旺盛的状态。并且采购企业在草甘膦原药的采购上也显得很谨慎。一则他们在期待更低的草甘膦原药价格出现，二则市面的货源充足，采购企业有比较强的议价优势。而在充足的市场供应面前，草甘膦原药下游的需求低迷现象进一步凸显。
原材料方面则有望利好草甘膦原药出厂价格上涨。多聚甲醛、甘氨酸、黄磷出厂价格在</t>
    </r>
    <r>
      <rPr>
        <sz val="10"/>
        <rFont val="Arial"/>
        <family val="2"/>
      </rPr>
      <t>2</t>
    </r>
    <r>
      <rPr>
        <sz val="10"/>
        <rFont val="宋体"/>
        <family val="3"/>
        <charset val="134"/>
      </rPr>
      <t>月中上旬环比上涨。而双甘膦出厂价格也表现出由跌转稳的态势。
目前草甘膦原药生产企业在生产上已开始比较谨慎。有部分生产企业表示，他们计划减少产出，促进草甘膦原药回涨。而对于采购企业而言，他们依然认为草甘膦原药有跌价的空间。因此，短期内见到草甘膦原药出厂价格明显回涨的可能性不大，相信下月草甘膦原药依然会有一定的跌幅。</t>
    </r>
    <phoneticPr fontId="30" type="noConversion"/>
  </si>
  <si>
    <r>
      <rPr>
        <i/>
        <sz val="10.5"/>
        <rFont val="微软雅黑"/>
        <family val="2"/>
        <charset val="134"/>
      </rPr>
      <t>备注：数据基于</t>
    </r>
    <r>
      <rPr>
        <i/>
        <sz val="10.5"/>
        <rFont val="Arial"/>
        <family val="2"/>
      </rPr>
      <t>2023</t>
    </r>
    <r>
      <rPr>
        <i/>
        <sz val="10.5"/>
        <rFont val="微软雅黑"/>
        <family val="2"/>
        <charset val="134"/>
      </rPr>
      <t>年</t>
    </r>
    <r>
      <rPr>
        <i/>
        <sz val="10.5"/>
        <rFont val="Arial"/>
        <family val="2"/>
      </rPr>
      <t>2</t>
    </r>
    <r>
      <rPr>
        <i/>
        <sz val="10.5"/>
        <rFont val="微软雅黑"/>
        <family val="2"/>
        <charset val="134"/>
      </rPr>
      <t>月上半旬出厂报价数据。</t>
    </r>
    <r>
      <rPr>
        <i/>
        <sz val="10.5"/>
        <rFont val="Arial"/>
        <family val="2"/>
      </rPr>
      <t xml:space="preserve">
</t>
    </r>
  </si>
  <si>
    <t>Note:  as of the first half of Feb. 2023</t>
  </si>
  <si>
    <t>130,000~135,000</t>
  </si>
  <si>
    <t>500,000~550,000</t>
  </si>
  <si>
    <t>530,000~550,000</t>
  </si>
  <si>
    <t>戊唑醇</t>
    <phoneticPr fontId="1" type="noConversion"/>
  </si>
  <si>
    <t>吡虫啉</t>
    <phoneticPr fontId="1" type="noConversion"/>
  </si>
  <si>
    <t>螺虫乙酯</t>
    <phoneticPr fontId="1" type="noConversion"/>
  </si>
  <si>
    <t>草甘膦</t>
    <phoneticPr fontId="1" type="noConversion"/>
  </si>
  <si>
    <r>
      <rPr>
        <i/>
        <sz val="10.5"/>
        <rFont val="微软雅黑"/>
        <family val="2"/>
        <charset val="134"/>
      </rPr>
      <t>备注：数据基于</t>
    </r>
    <r>
      <rPr>
        <i/>
        <sz val="10.5"/>
        <rFont val="Arial"/>
        <family val="2"/>
      </rPr>
      <t>2023</t>
    </r>
    <r>
      <rPr>
        <i/>
        <sz val="10.5"/>
        <rFont val="微软雅黑"/>
        <family val="2"/>
        <charset val="134"/>
      </rPr>
      <t>年3月上半旬出厂报价数据。</t>
    </r>
    <phoneticPr fontId="1" type="noConversion"/>
  </si>
  <si>
    <t>Note:  as of the first half of Mar. 2023</t>
    <phoneticPr fontId="1" type="noConversion"/>
  </si>
  <si>
    <t>同比有价无市，可比性不强</t>
    <phoneticPr fontId="1" type="noConversion"/>
  </si>
  <si>
    <t>同比有价无市，可比性不强</t>
    <phoneticPr fontId="1" type="noConversion"/>
  </si>
  <si>
    <t>肟菌酯</t>
    <phoneticPr fontId="1" type="noConversion"/>
  </si>
  <si>
    <r>
      <t>2023</t>
    </r>
    <r>
      <rPr>
        <sz val="10"/>
        <rFont val="宋体"/>
        <family val="3"/>
        <charset val="134"/>
      </rPr>
      <t>年</t>
    </r>
    <r>
      <rPr>
        <sz val="10"/>
        <rFont val="Arial"/>
        <family val="2"/>
      </rPr>
      <t>3</t>
    </r>
    <r>
      <rPr>
        <sz val="10"/>
        <rFont val="宋体"/>
        <family val="3"/>
        <charset val="134"/>
      </rPr>
      <t>月中上旬，戊唑醇原药出厂价格环比下降</t>
    </r>
    <r>
      <rPr>
        <sz val="10"/>
        <rFont val="Arial"/>
        <family val="2"/>
      </rPr>
      <t>3.9%</t>
    </r>
    <r>
      <rPr>
        <sz val="10"/>
        <rFont val="宋体"/>
        <family val="3"/>
        <charset val="134"/>
      </rPr>
      <t>，同比也下降</t>
    </r>
    <r>
      <rPr>
        <sz val="10"/>
        <rFont val="Arial"/>
        <family val="2"/>
      </rPr>
      <t>30.8%</t>
    </r>
    <r>
      <rPr>
        <sz val="10"/>
        <rFont val="宋体"/>
        <family val="3"/>
        <charset val="134"/>
      </rPr>
      <t>（与上月预测趋势相符）。
需求方面，戊唑醇原药市场需求持续不振，导致其出厂价格一跌再跌。戊唑醇制剂厂家产品走货缓慢，进一步传递给原药厂家。据戊唑醇原药生产企业表示，进入</t>
    </r>
    <r>
      <rPr>
        <sz val="10"/>
        <rFont val="Arial"/>
        <family val="2"/>
      </rPr>
      <t>3</t>
    </r>
    <r>
      <rPr>
        <sz val="10"/>
        <rFont val="宋体"/>
        <family val="3"/>
        <charset val="134"/>
      </rPr>
      <t>月戊唑醇原药销售更加难做，一方面新订单更加稀少，另一方面采购者将原本就低的出厂价格压得更低。供应方面，主流生产企业江苏黄海农药化工有限公司、江苏七洲绿色化工股份有限公司、江苏剑牌农化股份有限公司也正常开工生产，但开工率低下，粗略估计其平均开工率不超过</t>
    </r>
    <r>
      <rPr>
        <sz val="10"/>
        <rFont val="Arial"/>
        <family val="2"/>
      </rPr>
      <t>30%</t>
    </r>
    <r>
      <rPr>
        <sz val="10"/>
        <rFont val="宋体"/>
        <family val="3"/>
        <charset val="134"/>
      </rPr>
      <t>。这些生产企业基本都是以完成旧订单勉强维持生产开工。
原材料方面，其主要原材料</t>
    </r>
    <r>
      <rPr>
        <sz val="10"/>
        <rFont val="Arial"/>
        <family val="2"/>
      </rPr>
      <t>1,2,4-</t>
    </r>
    <r>
      <rPr>
        <sz val="10"/>
        <rFont val="宋体"/>
        <family val="3"/>
        <charset val="134"/>
      </rPr>
      <t>三氮唑的出厂价格在</t>
    </r>
    <r>
      <rPr>
        <sz val="10"/>
        <rFont val="Arial"/>
        <family val="2"/>
      </rPr>
      <t>3</t>
    </r>
    <r>
      <rPr>
        <sz val="10"/>
        <rFont val="宋体"/>
        <family val="3"/>
        <charset val="134"/>
      </rPr>
      <t>月中上旬已涨至</t>
    </r>
    <r>
      <rPr>
        <sz val="10"/>
        <rFont val="Arial"/>
        <family val="2"/>
      </rPr>
      <t>35,000</t>
    </r>
    <r>
      <rPr>
        <sz val="10"/>
        <rFont val="宋体"/>
        <family val="3"/>
        <charset val="134"/>
      </rPr>
      <t>元</t>
    </r>
    <r>
      <rPr>
        <sz val="10"/>
        <rFont val="Arial"/>
        <family val="2"/>
      </rPr>
      <t>/</t>
    </r>
    <r>
      <rPr>
        <sz val="10"/>
        <rFont val="宋体"/>
        <family val="3"/>
        <charset val="134"/>
      </rPr>
      <t>吨。与上月环比增长约</t>
    </r>
    <r>
      <rPr>
        <sz val="10"/>
        <rFont val="Arial"/>
        <family val="2"/>
      </rPr>
      <t>16.7%</t>
    </r>
    <r>
      <rPr>
        <sz val="10"/>
        <rFont val="宋体"/>
        <family val="3"/>
        <charset val="134"/>
      </rPr>
      <t>。然而，原材料价格的上涨，并没有促使戊唑醇原药出厂价格的上涨。
目前，戊唑醇原药生产企业的生产毛利率在下降，戊唑醇原药的产出在下降。产出量的下降，有望对戊唑醇原药的供过于求的现象起到一定的缓解作用。而考虑到戊唑醇原药下游采购企业的压价意向依然浓厚（据悉，本月的可谈价空间比上月环比依然有所增长），短期内戊唑醇原药的出厂价格预计依然会下降，只是下降的幅度可能会缩窄。</t>
    </r>
  </si>
  <si>
    <r>
      <t>2023</t>
    </r>
    <r>
      <rPr>
        <sz val="10"/>
        <rFont val="宋体"/>
        <family val="3"/>
        <charset val="134"/>
      </rPr>
      <t>年</t>
    </r>
    <r>
      <rPr>
        <sz val="10"/>
        <rFont val="Arial"/>
        <family val="2"/>
      </rPr>
      <t>3</t>
    </r>
    <r>
      <rPr>
        <sz val="10"/>
        <rFont val="宋体"/>
        <family val="3"/>
        <charset val="134"/>
      </rPr>
      <t>月中上旬，吡虫啉原药出厂价格环比下降</t>
    </r>
    <r>
      <rPr>
        <sz val="10"/>
        <rFont val="Arial"/>
        <family val="2"/>
      </rPr>
      <t>6.0%</t>
    </r>
    <r>
      <rPr>
        <sz val="10"/>
        <rFont val="宋体"/>
        <family val="3"/>
        <charset val="134"/>
      </rPr>
      <t>，同比下降</t>
    </r>
    <r>
      <rPr>
        <sz val="10"/>
        <rFont val="Arial"/>
        <family val="2"/>
      </rPr>
      <t>32.3%</t>
    </r>
    <r>
      <rPr>
        <sz val="10"/>
        <rFont val="宋体"/>
        <family val="3"/>
        <charset val="134"/>
      </rPr>
      <t>（与上月预测基本相符）。
从</t>
    </r>
    <r>
      <rPr>
        <sz val="10"/>
        <rFont val="Arial"/>
        <family val="2"/>
      </rPr>
      <t>3</t>
    </r>
    <r>
      <rPr>
        <sz val="10"/>
        <rFont val="宋体"/>
        <family val="3"/>
        <charset val="134"/>
      </rPr>
      <t>月中上旬情况看，供需、原材料成本均利空其出厂价格的上涨。吡虫啉原药市场继续处于供过于求状态。江苏扬农化工股份有限公司、山东联合化工股份有限公司和山东海利尔化工有限公司等主要生产企业供货正常，市面上货源充足。虽然据部分生产企业表示有新订单推进，从销量上看比上月有所改善。然而，整体需求依然偏弱，下游采购企业选择性多，压价能力比较强，生产企业在订单的争取上竞争较为激烈。最终实际成交的金额也处于低位。原材料方面，吡虫啉原药主要原材料</t>
    </r>
    <r>
      <rPr>
        <sz val="10"/>
        <rFont val="Arial"/>
        <family val="2"/>
      </rPr>
      <t>CCMP</t>
    </r>
    <r>
      <rPr>
        <sz val="10"/>
        <rFont val="宋体"/>
        <family val="3"/>
        <charset val="134"/>
      </rPr>
      <t>价格在</t>
    </r>
    <r>
      <rPr>
        <sz val="10"/>
        <rFont val="Arial"/>
        <family val="2"/>
      </rPr>
      <t>3</t>
    </r>
    <r>
      <rPr>
        <sz val="10"/>
        <rFont val="宋体"/>
        <family val="3"/>
        <charset val="134"/>
      </rPr>
      <t>月中上旬依然维持下降的趋势，而其另外一原材料三氯氧磷出厂价格也由涨转跌。这些原材料出厂价格的下降均失去对吡虫啉原药出厂价格的支撑作用。
目前，吡虫啉原药的供过于求状态依然凸显。其出厂价格的下降趋势依旧。预计下月吡虫啉原药出厂价格依然会持续下跌。</t>
    </r>
  </si>
  <si>
    <r>
      <t>2023</t>
    </r>
    <r>
      <rPr>
        <sz val="10"/>
        <rFont val="宋体"/>
        <family val="3"/>
        <charset val="134"/>
      </rPr>
      <t>年</t>
    </r>
    <r>
      <rPr>
        <sz val="10"/>
        <rFont val="Arial"/>
        <family val="2"/>
      </rPr>
      <t>3</t>
    </r>
    <r>
      <rPr>
        <sz val="10"/>
        <rFont val="宋体"/>
        <family val="3"/>
        <charset val="134"/>
      </rPr>
      <t>月中上旬，螺虫乙酯原药出厂价格环比基本持平，同比下降</t>
    </r>
    <r>
      <rPr>
        <sz val="10"/>
        <rFont val="Arial"/>
        <family val="2"/>
      </rPr>
      <t>0.8%</t>
    </r>
    <r>
      <rPr>
        <sz val="10"/>
        <rFont val="宋体"/>
        <family val="3"/>
        <charset val="134"/>
      </rPr>
      <t>（与上月预测的价格趋势有所差别）。
供应方面，主要供应商河北兰升生物科技有限公司（简称</t>
    </r>
    <r>
      <rPr>
        <sz val="10"/>
        <rFont val="Arial"/>
        <family val="2"/>
      </rPr>
      <t>“</t>
    </r>
    <r>
      <rPr>
        <sz val="10"/>
        <rFont val="宋体"/>
        <family val="3"/>
        <charset val="134"/>
      </rPr>
      <t>河北兰升</t>
    </r>
    <r>
      <rPr>
        <sz val="10"/>
        <rFont val="Arial"/>
        <family val="2"/>
      </rPr>
      <t>”</t>
    </r>
    <r>
      <rPr>
        <sz val="10"/>
        <rFont val="宋体"/>
        <family val="3"/>
        <charset val="134"/>
      </rPr>
      <t>）和江西汇和化工有限公司（简称“江西汇和”）表示螺虫乙酯原药供货正常。但由于该产品订单数量非常有限，生产率偏低。基本是实单实谈，订单数量少的则以库存出货。
目前，螺虫乙酯原药的供需较为稳定，预计螺虫乙酯原药出厂价格下月价格保持稳定状态。</t>
    </r>
  </si>
  <si>
    <r>
      <t>2023</t>
    </r>
    <r>
      <rPr>
        <sz val="10"/>
        <rFont val="宋体"/>
        <family val="3"/>
        <charset val="134"/>
      </rPr>
      <t>年</t>
    </r>
    <r>
      <rPr>
        <sz val="10"/>
        <rFont val="Arial"/>
        <family val="2"/>
      </rPr>
      <t>3</t>
    </r>
    <r>
      <rPr>
        <sz val="10"/>
        <rFont val="宋体"/>
        <family val="3"/>
        <charset val="134"/>
      </rPr>
      <t>月中上旬，肟菌酯原药出厂价格环比下降</t>
    </r>
    <r>
      <rPr>
        <sz val="10"/>
        <rFont val="Arial"/>
        <family val="2"/>
      </rPr>
      <t>3.4%</t>
    </r>
    <r>
      <rPr>
        <sz val="10"/>
        <rFont val="宋体"/>
        <family val="3"/>
        <charset val="134"/>
      </rPr>
      <t>，同比下降</t>
    </r>
    <r>
      <rPr>
        <sz val="10"/>
        <rFont val="Arial"/>
        <family val="2"/>
      </rPr>
      <t>30.5%</t>
    </r>
    <r>
      <rPr>
        <sz val="10"/>
        <rFont val="宋体"/>
        <family val="3"/>
        <charset val="134"/>
      </rPr>
      <t>（与上月趋势稳定的预测有所差异）。
进入</t>
    </r>
    <r>
      <rPr>
        <sz val="10"/>
        <rFont val="Arial"/>
        <family val="2"/>
      </rPr>
      <t>3</t>
    </r>
    <r>
      <rPr>
        <sz val="10"/>
        <rFont val="宋体"/>
        <family val="3"/>
        <charset val="134"/>
      </rPr>
      <t>月，供应方面，肟菌酯原药的主要生产企业京博农化科技有限公司、辽宁众辉生物科技有限公司等生产企业供货正常，市面货源充足。需求方面，肟菌酯原药生产企业虽然有新订单接下，但采购企业有一定的压价意向，成交价格较市面报价低大概</t>
    </r>
    <r>
      <rPr>
        <sz val="10"/>
        <rFont val="Arial"/>
        <family val="2"/>
      </rPr>
      <t>3%</t>
    </r>
    <r>
      <rPr>
        <sz val="10"/>
        <rFont val="宋体"/>
        <family val="3"/>
        <charset val="134"/>
      </rPr>
      <t>。有传言有肟菌酯原药生产企业为争取新订单，甚至以更低价格成交。
目前，整体而言，供过于求状态依然明显，肟菌酯原药出厂价格已在</t>
    </r>
    <r>
      <rPr>
        <sz val="10"/>
        <rFont val="Arial"/>
        <family val="2"/>
      </rPr>
      <t>3</t>
    </r>
    <r>
      <rPr>
        <sz val="10"/>
        <rFont val="宋体"/>
        <family val="3"/>
        <charset val="134"/>
      </rPr>
      <t>月中旬进一步下滑。预计下月肟菌酯原药的出厂价格将保持跌势。</t>
    </r>
  </si>
  <si>
    <r>
      <t>2023</t>
    </r>
    <r>
      <rPr>
        <sz val="10"/>
        <rFont val="宋体"/>
        <family val="3"/>
        <charset val="134"/>
      </rPr>
      <t>年</t>
    </r>
    <r>
      <rPr>
        <sz val="10"/>
        <rFont val="Arial"/>
        <family val="2"/>
      </rPr>
      <t>3</t>
    </r>
    <r>
      <rPr>
        <sz val="10"/>
        <rFont val="宋体"/>
        <family val="3"/>
        <charset val="134"/>
      </rPr>
      <t>月中上旬，草甘膦原药出厂价格环比下降</t>
    </r>
    <r>
      <rPr>
        <sz val="10"/>
        <rFont val="Arial"/>
        <family val="2"/>
      </rPr>
      <t>10.1%</t>
    </r>
    <r>
      <rPr>
        <sz val="10"/>
        <rFont val="宋体"/>
        <family val="3"/>
        <charset val="134"/>
      </rPr>
      <t>，同比下降</t>
    </r>
    <r>
      <rPr>
        <sz val="10"/>
        <rFont val="Arial"/>
        <family val="2"/>
      </rPr>
      <t>42.3%（与上月预测的价格趋势基本相符）</t>
    </r>
    <r>
      <rPr>
        <sz val="10"/>
        <rFont val="宋体"/>
        <family val="3"/>
        <charset val="134"/>
      </rPr>
      <t>。从环比和同比的角度看，草甘膦原药出厂价格的下降幅度均增大。
目前草甘膦原药正处于供大于求的状态，低迷的下游市场导致草甘膦原药出厂价格的下降。生产方面，草甘膦原药的平均生产开工率基本稳定在</t>
    </r>
    <r>
      <rPr>
        <sz val="10"/>
        <rFont val="Arial"/>
        <family val="2"/>
      </rPr>
      <t>56%</t>
    </r>
    <r>
      <rPr>
        <sz val="10"/>
        <rFont val="宋体"/>
        <family val="3"/>
        <charset val="134"/>
      </rPr>
      <t>，与上月基本持平。虽然江苏扬农化工集团有限公司、南通江山股份有限公司、福华通达化学股份公司等出货量比较大的草甘膦原药生产企业由于有新订单增加，其生产开工率有一定的调涨，但受限于低迷的市场，增加的产量也非常有限。同时，这些草甘膦原药生产企业由于出厂价格下滑的速度比其主要原材料下滑的速度快，导致毛利率下降，进而利空其生产开工率的进一步上调。
值得关注的是，草甘膦原药的主要原材料黄磷在</t>
    </r>
    <r>
      <rPr>
        <sz val="10"/>
        <rFont val="Arial"/>
        <family val="2"/>
      </rPr>
      <t>3</t>
    </r>
    <r>
      <rPr>
        <sz val="10"/>
        <rFont val="宋体"/>
        <family val="3"/>
        <charset val="134"/>
      </rPr>
      <t>月由于黄磷生产开工率下调而供应变得紧张。据悉，目前黄磷主产区云南和四川正处于枯水期，水力发电不足，当地黄磷生产企业生产受到限制。特别是云南地区，</t>
    </r>
    <r>
      <rPr>
        <sz val="10"/>
        <rFont val="Arial"/>
        <family val="2"/>
      </rPr>
      <t>2</t>
    </r>
    <r>
      <rPr>
        <sz val="10"/>
        <rFont val="宋体"/>
        <family val="3"/>
        <charset val="134"/>
      </rPr>
      <t>月末开始由于水电供应紧缺，已有大部分的黄磷生产企业陷入停产状态。虽然黄磷大部分下游需求并不旺盛，但当地的黄磷生产企业对黄磷已表现出惜售情绪，并调涨黄磷出厂价格。而从当前草甘膦原药下游低迷的情况看，黄磷出厂价格的上涨也难以使得草甘膦原药出厂价格调涨。部分草甘膦原药生产企业已开始担忧由于黄磷出厂价格上调而草甘膦原药生产毛利率进一步下滑。所幸的是，草甘膦原药其它的原材料如甘氨酸、多聚甲醛的出厂价格进入</t>
    </r>
    <r>
      <rPr>
        <sz val="10"/>
        <rFont val="Arial"/>
        <family val="2"/>
      </rPr>
      <t>3</t>
    </r>
    <r>
      <rPr>
        <sz val="10"/>
        <rFont val="宋体"/>
        <family val="3"/>
        <charset val="134"/>
      </rPr>
      <t>月由涨转稳，双甘膦显露出下滑的态势。这对草甘膦原药生产开工率起到一定的止跌作用。
截至到</t>
    </r>
    <r>
      <rPr>
        <sz val="10"/>
        <rFont val="Arial"/>
        <family val="2"/>
      </rPr>
      <t>3</t>
    </r>
    <r>
      <rPr>
        <sz val="10"/>
        <rFont val="宋体"/>
        <family val="3"/>
        <charset val="134"/>
      </rPr>
      <t>月中旬，草甘膦原药出厂价格依然处于下滑状态。据悉，虽然草甘膦原药生产企业有意向维护价格稳定，但无奈为成单而让采购者将其报价压得更低，大概在</t>
    </r>
    <r>
      <rPr>
        <sz val="10"/>
        <rFont val="Arial"/>
        <family val="2"/>
      </rPr>
      <t>3%-5%</t>
    </r>
    <r>
      <rPr>
        <sz val="10"/>
        <rFont val="宋体"/>
        <family val="3"/>
        <charset val="134"/>
      </rPr>
      <t>的价格可谈空间。而且有的采购者将草甘膦原药出厂价格压迫到低于</t>
    </r>
    <r>
      <rPr>
        <sz val="10"/>
        <rFont val="Arial"/>
        <family val="2"/>
      </rPr>
      <t>40,000</t>
    </r>
    <r>
      <rPr>
        <sz val="10"/>
        <rFont val="宋体"/>
        <family val="3"/>
        <charset val="134"/>
      </rPr>
      <t>元</t>
    </r>
    <r>
      <rPr>
        <sz val="10"/>
        <rFont val="Arial"/>
        <family val="2"/>
      </rPr>
      <t>/</t>
    </r>
    <r>
      <rPr>
        <sz val="10"/>
        <rFont val="宋体"/>
        <family val="3"/>
        <charset val="134"/>
      </rPr>
      <t>吨。相信下月草甘膦原药的出厂价格依然会进一步下滑。</t>
    </r>
  </si>
  <si>
    <t>Apr</t>
  </si>
  <si>
    <t>吡虫啉</t>
    <phoneticPr fontId="1" type="noConversion"/>
  </si>
  <si>
    <t>螺虫乙酯</t>
    <phoneticPr fontId="1" type="noConversion"/>
  </si>
  <si>
    <t>肟菌酯</t>
    <phoneticPr fontId="1" type="noConversion"/>
  </si>
  <si>
    <t>草甘膦</t>
    <phoneticPr fontId="1" type="noConversion"/>
  </si>
  <si>
    <t>戊唑醇</t>
    <phoneticPr fontId="1" type="noConversion"/>
  </si>
  <si>
    <r>
      <t>4</t>
    </r>
    <r>
      <rPr>
        <sz val="11"/>
        <rFont val="宋体"/>
        <family val="3"/>
        <charset val="134"/>
      </rPr>
      <t>月中上旬无了解到有实际成交</t>
    </r>
    <phoneticPr fontId="1" type="noConversion"/>
  </si>
  <si>
    <t>无实际成交</t>
    <phoneticPr fontId="1" type="noConversion"/>
  </si>
  <si>
    <r>
      <rPr>
        <i/>
        <sz val="10.5"/>
        <rFont val="微软雅黑"/>
        <family val="2"/>
        <charset val="134"/>
      </rPr>
      <t>备注：数据基于</t>
    </r>
    <r>
      <rPr>
        <i/>
        <sz val="10.5"/>
        <rFont val="Arial"/>
        <family val="2"/>
      </rPr>
      <t>2023</t>
    </r>
    <r>
      <rPr>
        <i/>
        <sz val="10.5"/>
        <rFont val="微软雅黑"/>
        <family val="2"/>
        <charset val="134"/>
      </rPr>
      <t>年4月上半旬出厂报价数据。</t>
    </r>
    <phoneticPr fontId="1" type="noConversion"/>
  </si>
  <si>
    <t>Note:  as of the first half of April 2023</t>
    <phoneticPr fontId="1" type="noConversion"/>
  </si>
  <si>
    <t>2023年4月中上旬，戊唑醇原药出厂价格环比下降9.7%，同比也下降34.1%（与上月预测趋势基本相符）。
需求方面，戊唑醇原药的下游续期持续低迷，出厂价格进一步下降。并且戊唑醇原药供应（特别是贸易商）认为戊唑醇原药的出厂价格还会跌得更低。这些供应商本月急于变现，存在抛货行为，导致了实际成交价格比出厂报价低大概5%左右。有的地区的供应商甚至有更低的成交价格记录。
供应方面，虽然主流生产企业整体开工率偏低，但依然有一定产出，在下游销货缓慢的情况下，对出厂价格的上涨有一定的利空作用。据西美信息的调查，主流生产企业盐城辉煌化工有限公司（按4月中旬了解到的开工率，产量大概300吨/月）、江苏黄海农药化工有限公司（按4月中旬了解到的开工率，产量大概150吨/月）、江苏七洲绿色化工股份有限公司（按4月中旬了解到的开工率，产量大概250吨/月）和江苏剑牌农化股份有限公司（按4月中旬了解到的开工率，产量大概200吨/月）均有正常开工生产。值得关注的是，由于企业库存比较高，下游销售压力比较大，大部分主流生产企业计划下月将会进一步下调生产开工率，以先消耗库存为主，减少新的产出。盐城辉煌化工有限公司甚至计划在下月临时停产检修。
原材料方面，其主要原材料1,2,4-三氮唑、戊环氧等原材料的出厂价格在4月初表现由涨转稳。甚至部分地区的这些原材料的出厂报价还出现环比下滑的趋势。这也使得戊唑醇原药出厂价格难以回涨。
目前，戊唑醇原药市场上难以找到有助于它的出厂回涨的利好因素。戊唑醇原药也并不看好短期后市的发展。相信下月戊唑醇原药的出厂价格会继续下降。</t>
  </si>
  <si>
    <t>2023年4月中上旬，吡虫啉原药出厂价格环比下降14.8%，同比下降36.9%（与上月预测基本相符）。
4月中上旬，供需、原材料成本均利空吡虫啉原药出厂价格的上涨。需求方面，下游订单稀少，主流生产企业仅依靠海外补货订单勉强维持生产。供应方面，据悉山东联合化工股份有限公司、山东海利尔化工有限公司和河北野田农化有限公司等主要生产企业均有正常生产，基本都是供应给海外的客户订单。而对于国内的订单而言，有的生产企业已出现无新订单达成的现象。并且值得关注的是，进入4月海外的吡虫啉原药订单也在减少，对此，山东联合化工股份有限公司在4月中旬已减少吡虫啉原药的产出。江苏扬农化工股份有限公司则在4月进入临时停产检修状态。原材料方面，吡虫啉原药主要原材料CCMP、咪唑烷的出厂价格在4月中上旬表现继续下降的趋势。这些原材料出厂价格的下降，难以从原材料成本的角度支撑吡虫啉原药出厂价格的上涨。
目前，吡虫啉原药的市场处于供过于求状态。在采购商不断压价的情况下，其出厂价格的下降趋势依旧。预计下月吡虫啉原药出厂价格依然会持续下跌。</t>
  </si>
  <si>
    <t>2023年4月中上旬，螺虫乙酯原药出厂价格环比下降2.3%，同比下降9.4%（与上月预测的价格趋势有所差别）。
供应方面，据西美信息4月中旬了解，螺虫乙酯原药主要供应商河北兰升生物科技有限公司（简称“河北兰升”）和江西汇和化工有限公司（简称“江西汇和”）表示螺虫乙酯原药供货正常。需求方面，在农药需求低迷的大环境下，螺虫乙酯原药的下游采购热情也表现冷淡。市面上螺虫乙酯原药略显供应大于需求的状态，价格下滑。而在4月中上旬，并没有实际成交。
目前，螺虫乙酯原药的国内销售随农药整体大环境也显得低迷。相信下月依旧会持续表现低迷。预计螺虫乙酯原药的出厂价格下月出厂价格回涨的几率甚微。</t>
  </si>
  <si>
    <t>2023年4月中上旬，肟菌酯原药出厂价格环比下降6.1%，同比下降29.8%（与上月趋势稳定的预测相同）。
下游市场消耗数量少，供大于求是肟菌酯原药出厂价格连续下滑的主要原因。供应方面，肟菌酯原药的主要生产企业京博农化科技有限公司、辽宁众辉生物科技有限公司等生产企业的生产供货正常，但整体开工率低下。需求方面，肟菌酯原药下游制剂采购企业以补货为主，采购数量少。但这些采购企业在成交时普遍压低价格再成交。而肟菌酯原药生产企业处于议价弱势，不得不降价出售。
目前，肟菌酯原药的销售压力依然比较大。而肟菌酯原药生产企业减少产出以缓解供大于求的现象，并且有部分生产企业有稳价的态度，这使得4月中旬的出厂报价有转跌为稳的趋势。然而这只是肟菌酯原药的一厢情愿而已，采购企业依然持其压低价格的态度。毕竟，肟菌酯原药短期内的市场依然是买方市场。因此，预计下月肟菌酯原药出厂价格依然有下滑的可能。</t>
  </si>
  <si>
    <t>2023年4月中上旬，草甘膦原药出厂价格环比下降13.4%，同比下降43%（与上月预测的价格趋势基本相符）。从环比和同比的角度看，草甘膦原药出厂价格的下降幅度均增大。这主要是由于草甘膦原药已步入销售淡季，下游需求进一步减少所致。在低迷的市场状态下，市场内买卖双方在价格上的较量增多。
供应方面，草甘膦原药生产企业积极维稳草甘膦原药出厂价格。一方面，主要生产企业进一步减少草甘膦原药的产出。据西美信息4月中上旬了解，江苏扬农化工集团有限公司、福华通达化学股份公司和湖北兴发集团股份有限公司均下调其生产开工率。4月中上旬中国草甘膦原药的平均开工率大概为53%,与上月环比下降约4.76%。另一方面，大部分的草甘膦原药生产企业采取“一单一议”的方式，尽量将低价市场和非低价市场隔开，保持不至于太低的成交价格。同时，也不因价格谈不拢而影响到库存的消耗。
需求方压价态度显得比较坚决，也迫使草甘膦原药生产企业为成单而不得不降价。国外需求方面，随着淡季的到来，海外订单进一步减少。有草甘膦原药生产企业介绍，进入4月，海外采购显得更加谨慎，截止到4月中旬只接到单零散的订单，而且金额也相对比较低。国内需求方面，则更显低迷，基本以补货为主。与国内订单相比，海外订单的压价意向更加强烈，甚至有高达15%的下降幅度。而国内的订单出厂价格也有10%以上的议价空间。
原材料方面，受到草甘膦原药市场低迷的反向影响，草甘膦原药的主要原材料黄磷、双甘膦、多聚甲醛、三乙胺、甘氨酸、液氯等的出厂价格在4月中上旬均下滑。这利空草甘膦原药的出厂价格上涨。短期内，草甘膦原药的需求依旧低迷，对这些原材料的反向影响依然存在。相信这些原材料的出厂价格短期内也难以看到明显的上涨。
目前，需求和原材料均利空草甘膦原药出厂价格上涨。虽然草甘膦原药生产企业在不断努力维稳其草甘膦原药出厂报价，然而下游需求低迷的现实也不得不让草甘膦原药生产企业做出一定的妥协。因此，预计下月草甘膦原药的出厂价格跌破30,000元/吨的机会还是比较大的。</t>
  </si>
  <si>
    <r>
      <t xml:space="preserve"> Ex-works price, RMB/t</t>
    </r>
    <r>
      <rPr>
        <b/>
        <sz val="11"/>
        <rFont val="微软雅黑"/>
        <family val="2"/>
        <charset val="134"/>
      </rPr>
      <t>出厂价</t>
    </r>
    <phoneticPr fontId="1" type="noConversion"/>
  </si>
  <si>
    <t>Jan.</t>
    <phoneticPr fontId="0" type="noConversion"/>
  </si>
  <si>
    <t>Nov.</t>
    <phoneticPr fontId="1" type="noConversion"/>
  </si>
  <si>
    <t>Jan.</t>
    <phoneticPr fontId="1" type="noConversion"/>
  </si>
  <si>
    <t>YoY Changes, abs.</t>
    <phoneticPr fontId="1" type="noConversion"/>
  </si>
  <si>
    <t xml:space="preserve">YoY Change % </t>
    <phoneticPr fontId="1" type="noConversion"/>
  </si>
  <si>
    <t>戊唑醇</t>
    <phoneticPr fontId="1" type="noConversion"/>
  </si>
  <si>
    <t>97% Tebuconazole</t>
    <phoneticPr fontId="1" type="noConversion"/>
  </si>
  <si>
    <t>吡虫啉</t>
    <phoneticPr fontId="1" type="noConversion"/>
  </si>
  <si>
    <t>螺虫乙酯</t>
    <phoneticPr fontId="1" type="noConversion"/>
  </si>
  <si>
    <t>无实际成交</t>
    <phoneticPr fontId="1" type="noConversion"/>
  </si>
  <si>
    <t>肟菌酯</t>
    <phoneticPr fontId="1" type="noConversion"/>
  </si>
  <si>
    <t>草甘膦</t>
    <phoneticPr fontId="1" type="noConversion"/>
  </si>
  <si>
    <t>\</t>
    <phoneticPr fontId="1" type="noConversion"/>
  </si>
  <si>
    <r>
      <rPr>
        <i/>
        <sz val="10.5"/>
        <rFont val="微软雅黑"/>
        <family val="2"/>
        <charset val="134"/>
      </rPr>
      <t>备注：数据基于</t>
    </r>
    <r>
      <rPr>
        <i/>
        <sz val="10.5"/>
        <rFont val="Arial"/>
        <family val="2"/>
      </rPr>
      <t>2023</t>
    </r>
    <r>
      <rPr>
        <i/>
        <sz val="10.5"/>
        <rFont val="微软雅黑"/>
        <family val="2"/>
        <charset val="134"/>
      </rPr>
      <t>年</t>
    </r>
    <r>
      <rPr>
        <i/>
        <sz val="10.5"/>
        <rFont val="Arial"/>
        <family val="2"/>
      </rPr>
      <t>5</t>
    </r>
    <r>
      <rPr>
        <i/>
        <sz val="10.5"/>
        <rFont val="微软雅黑"/>
        <family val="2"/>
        <charset val="134"/>
      </rPr>
      <t>月上半旬出厂报价数据。</t>
    </r>
    <phoneticPr fontId="1" type="noConversion"/>
  </si>
  <si>
    <t>Note:  as of the first half of May 2023</t>
    <phoneticPr fontId="1" type="noConversion"/>
  </si>
  <si>
    <t>2023年5月中上旬，戊唑醇原药出厂价格环比下降10.4%，同比也下降40.6%（与上月预测趋势基本相符）。
需求方面，戊唑醇原药下游采购企业补货为主，需求依然低迷，持续利空其出厂价格的回涨。并且通常压低价格再采购。而由于目前戊唑醇原药为买方市场，卖方不得不将价格压得更低以求得订单的达成。值得关注的是，虽然采购企业会选择更低的供应企业购入。但戊唑醇原药生产企业由于报价已较上月环比更低，故大部分的生产企业不愿意将价格再下降得太低以换取成交的机会。因此，从5月中上旬成交价格与厂家报价的差距看，已有所缩窄。
供应方面，进入5月，戊唑醇原药的产出数量下降，对其价格的止跌有一定的积极影响。一方面，在5月中上旬有部分生产企业已处于临时停产状态。据西美信息了解到，盐城辉煌化工有限公司、宁波三江益农化学有限公司和湖北犇星农化有限责任公司均处于临时停产状态。另一方面，江苏七洲绿色化工股份有限公司、江苏黄海化工有限公司和江苏剑牌农化股份有限公司有正常生产的企业其生产开工率则由于订单减少进一步下调。
值得关注的是，虽然目前戊唑醇原药产出减少，但其供过于求的状态依然存在。故戊唑醇原药的产量下降对其价格的止跌作用非常有限，并且预计不会太长久。据悉，盐城辉煌化工有限公司已有在5月中下旬重新开工生产的打算，届时将会有更多的戊唑醇原药投放市场，戊唑醇原药供过于求的现象将会更加凸显。而原材料方面，其主要原材料1,2,4-三氮唑出厂价格在5月中上旬持续表现稳定，对戊唑醇原药的出厂价格支撑力度较弱。戊唑醇原药出厂价格下月有望继续下跌。</t>
  </si>
  <si>
    <t>2023年5月中上旬，吡虫啉原药出厂价格环比下降10.9%，同比下降42%（与上月预测基本相符）。
虽然吡虫啉原药出厂价格持续下降，但其环比下降幅度已收窄。5月中上旬，据部分吡虫啉原药生产企业介绍，“五一”假期后吡虫啉原药的销售主要来源于海外订单。而其国内销售依然比较低迷，订单数量稀少。特别是新单的推进主要是海外订单，而国内的基本是补货的数量不大的订单。
根据5月中上旬的了解，吡虫啉原药市场整体而言供应依然大于需求，利空其出厂价格的回涨。据悉山东联合化工股份有限公司、山东海利尔化工有限公司和河北野田农化有限公司等主要生产企业均有正常生产。而山东联合化工股份有限公司由于库存比较多进入5月后则下调其生产开工率。山东海利尔化工有限公司和河北野田农化有限公司则保持相对稳定的产出状态，主要供应给国外的订单出货。
原材料方面，CCMP、咪唑烷等主要原材料的出厂价格在5月中上旬进一步下降，继续利空吡虫啉原药出厂价格的上涨。展望吡虫啉原药市场后市，并无明显利好其出厂价格回涨的因素。相信短期内，吡虫啉原药的市场供过于求状态难以改善。在采购商不断压价的情况下，其出厂价格的下降趋势依旧。预计下月吡虫啉原药出厂价格会持续下跌。</t>
  </si>
  <si>
    <t>2023年5月中上旬，螺虫乙酯原药出厂价格环比下降4.8%，同比下降13.7%（与上月预测的价格趋势基本相符）。
供应方面，据西美信息5月中旬了解，螺虫乙酯原药主要供应商河北兰升生物科技有限公司和江西汇和化工有限公司表示螺虫乙酯原药供货正常，但由于市场需求低迷其产量下降。需求方面，螺虫乙酯原药的下游采购订单稀少。海外订单数量多于国内订单，但均以数量稀少的订单为主。
目前，螺虫乙酯原药的走货缓慢，下游采购表现比较强的压价意向，相信下月依旧会持续表现低迷。而螺虫乙酯原药国内供应者较少，难以出现明显的过剩现象。在市场低迷的情况下生产者们已选择减少产出，这将会有助于使得螺虫乙酯原药的出厂价格下月出厂价格由跌转稳。</t>
  </si>
  <si>
    <t>2023年5月中上旬，草甘膦原药出厂价格环比下降18.8%，同比下降54.9%（与上月预测的价格趋势基本相符）。进入5月，草甘膦原药出厂价格已跌破30,000元/吨。在5月上半月草甘膦原药的出厂价格持续下跌，并且有向25,000元/吨的价格水平靠近的趋势。
供应方面，草甘膦原药生产企业积极维稳草甘膦原药出厂价格，但事实证明并不起到明显效果，出厂价格依然持续下跌。在5月中上旬，中国草甘膦原药生产企业平均开工率由上月的53%下降至48%。有的生产企业下调至50%以下的生产开工率，像福华通达化学股份公司、湖北兴发集团股份有限公司、河南红东方化工股份有限公司、浙江新安股份有限公司、江苏好收成韦恩农化股份有限公司等。而新订单推进速度缓慢，库存消耗缓慢，供大于求的现象凸显，价格进一步下调。
需求方面，草甘膦原药国内外的需求持续低迷，持续利空其出厂价格增长。虽然草甘膦原药的出厂报价已环比大幅下跌，但其下游采购议价空间尚存。据悉，普遍有5%以上的议价空间。对于订单数量比较多的采购者甚至可以将成交价格压得更低。而值得留意的是，“五一”假期后，草甘膦原药生产企业可议价空间有所缩窄。一方面，草甘膦原药的出厂价格已进一步下降，草甘膦原药生产企业不愿意以太低的价格出售草甘膦原药。另一方面，草甘膦原药的主要原材料黄磷、双甘膦、多聚甲醛、三乙胺、甘氨酸、液氯等的出厂价格虽然有下降，但远没有草甘膦原药下降幅度大，草甘膦原药生产企业的毛利在不断削减。
从市场供需的角度看，草甘膦原药在下月的供应依然会大于需求，再者其下游需求市场依然处于周期性淡季。草甘膦原药的出厂价格进一步下降的概率比较大。而从生产企业的角度看，他们也在努力维持利润和维稳价格。因此，综合考虑，下月草甘膦原药出厂价格依然会继续下跌，但跌幅会缩窄。</t>
  </si>
  <si>
    <t>June</t>
    <phoneticPr fontId="1" type="noConversion"/>
  </si>
  <si>
    <t>97% Tebuconazole</t>
    <phoneticPr fontId="1" type="noConversion"/>
  </si>
  <si>
    <t>97% Imidacloprid</t>
    <phoneticPr fontId="1" type="noConversion"/>
  </si>
  <si>
    <t>96% Spirotetramat</t>
    <phoneticPr fontId="1" type="noConversion"/>
  </si>
  <si>
    <t>96% Trifloxystrobin</t>
    <phoneticPr fontId="1" type="noConversion"/>
  </si>
  <si>
    <t>95% Glyphosate technical</t>
    <phoneticPr fontId="1" type="noConversion"/>
  </si>
  <si>
    <t>吡虫啉</t>
    <phoneticPr fontId="1" type="noConversion"/>
  </si>
  <si>
    <t>肟菌酯</t>
    <phoneticPr fontId="1" type="noConversion"/>
  </si>
  <si>
    <t>草甘膦</t>
    <phoneticPr fontId="1" type="noConversion"/>
  </si>
  <si>
    <r>
      <t>2023</t>
    </r>
    <r>
      <rPr>
        <sz val="10"/>
        <rFont val="宋体"/>
        <family val="3"/>
        <charset val="134"/>
      </rPr>
      <t>年</t>
    </r>
    <r>
      <rPr>
        <sz val="10"/>
        <rFont val="Arial"/>
        <family val="2"/>
      </rPr>
      <t>5</t>
    </r>
    <r>
      <rPr>
        <sz val="10"/>
        <rFont val="宋体"/>
        <family val="3"/>
        <charset val="134"/>
      </rPr>
      <t>月中上旬，肟菌酯原药出厂价格环比下降</t>
    </r>
    <r>
      <rPr>
        <sz val="10"/>
        <rFont val="Arial"/>
        <family val="2"/>
      </rPr>
      <t>2.7%</t>
    </r>
    <r>
      <rPr>
        <sz val="10"/>
        <rFont val="宋体"/>
        <family val="3"/>
        <charset val="134"/>
      </rPr>
      <t>，同比下降</t>
    </r>
    <r>
      <rPr>
        <sz val="10"/>
        <rFont val="Arial"/>
        <family val="2"/>
      </rPr>
      <t>30.4%</t>
    </r>
    <r>
      <rPr>
        <sz val="10"/>
        <rFont val="宋体"/>
        <family val="3"/>
        <charset val="134"/>
      </rPr>
      <t xml:space="preserve">（与上月趋势稳定的预测相同）。
</t>
    </r>
    <r>
      <rPr>
        <sz val="10"/>
        <rFont val="Arial"/>
        <family val="2"/>
      </rPr>
      <t>“</t>
    </r>
    <r>
      <rPr>
        <sz val="10"/>
        <rFont val="宋体"/>
        <family val="3"/>
        <charset val="134"/>
      </rPr>
      <t>五一</t>
    </r>
    <r>
      <rPr>
        <sz val="10"/>
        <rFont val="Arial"/>
        <family val="2"/>
      </rPr>
      <t>”</t>
    </r>
    <r>
      <rPr>
        <sz val="10"/>
        <rFont val="宋体"/>
        <family val="3"/>
        <charset val="134"/>
      </rPr>
      <t>假期后，肟菌酯原药的出厂价格有逐步由跌转稳的趋势。而其在</t>
    </r>
    <r>
      <rPr>
        <sz val="10"/>
        <rFont val="Arial"/>
        <family val="2"/>
      </rPr>
      <t>5</t>
    </r>
    <r>
      <rPr>
        <sz val="10"/>
        <rFont val="宋体"/>
        <family val="3"/>
        <charset val="134"/>
      </rPr>
      <t>月中上旬的出厂价格环比依然有所下降。一方面，肟菌酯原药的下游需求依然低迷，采购者压价成交现象普遍，这使得其出厂价格持续下降。据悉报价与成交价格有大概</t>
    </r>
    <r>
      <rPr>
        <sz val="10"/>
        <rFont val="Arial"/>
        <family val="2"/>
      </rPr>
      <t>10%</t>
    </r>
    <r>
      <rPr>
        <sz val="10"/>
        <rFont val="宋体"/>
        <family val="3"/>
        <charset val="134"/>
      </rPr>
      <t>左右差距。另一方面，肟菌酯原药主要生产企业京博农化科技有限公司、辽宁众辉生物科技有限公司等生产企业下调生产开工率，缓解市场库存过剩的压力。这使得肟菌酯原药的出厂价格逐渐转稳。
尽管肟菌酯原药生产企业努力维稳价格，但也只能减缓其价格下滑的速度，对于其下降的趋势并没有扭转的可能。据肟菌酯原药的销售人员介绍，</t>
    </r>
    <r>
      <rPr>
        <sz val="10"/>
        <rFont val="Arial"/>
        <family val="2"/>
      </rPr>
      <t>5</t>
    </r>
    <r>
      <rPr>
        <sz val="10"/>
        <rFont val="宋体"/>
        <family val="3"/>
        <charset val="134"/>
      </rPr>
      <t>月销售压力依然较大。为争取更多的订单和消耗库存，也不得不进一步下调肟菌酯原药的出厂价格。因此，肟菌酯原药下月的出厂价格预计依然持续下跌。</t>
    </r>
    <phoneticPr fontId="1" type="noConversion"/>
  </si>
  <si>
    <r>
      <rPr>
        <i/>
        <sz val="10.5"/>
        <rFont val="微软雅黑"/>
        <family val="2"/>
        <charset val="134"/>
      </rPr>
      <t>备注：数据基于</t>
    </r>
    <r>
      <rPr>
        <i/>
        <sz val="10.5"/>
        <rFont val="Arial"/>
        <family val="2"/>
      </rPr>
      <t>2023</t>
    </r>
    <r>
      <rPr>
        <i/>
        <sz val="10.5"/>
        <rFont val="微软雅黑"/>
        <family val="2"/>
        <charset val="134"/>
      </rPr>
      <t>年</t>
    </r>
    <r>
      <rPr>
        <i/>
        <sz val="10.5"/>
        <rFont val="Arial"/>
        <family val="2"/>
      </rPr>
      <t>6</t>
    </r>
    <r>
      <rPr>
        <i/>
        <sz val="10.5"/>
        <rFont val="微软雅黑"/>
        <family val="2"/>
        <charset val="134"/>
      </rPr>
      <t>月上半旬出厂报价数据。</t>
    </r>
  </si>
  <si>
    <t>Note:  as of the first half of June 2023</t>
  </si>
  <si>
    <r>
      <t>2023</t>
    </r>
    <r>
      <rPr>
        <sz val="10"/>
        <rFont val="宋体"/>
        <family val="3"/>
        <charset val="134"/>
      </rPr>
      <t>年</t>
    </r>
    <r>
      <rPr>
        <sz val="10"/>
        <rFont val="Arial"/>
        <family val="2"/>
      </rPr>
      <t>6</t>
    </r>
    <r>
      <rPr>
        <sz val="10"/>
        <rFont val="宋体"/>
        <family val="3"/>
        <charset val="134"/>
      </rPr>
      <t>月中上旬，戊唑醇原药出厂价格与上月环比已由跌转稳，同比下降</t>
    </r>
    <r>
      <rPr>
        <sz val="10"/>
        <rFont val="Arial"/>
        <family val="2"/>
      </rPr>
      <t>37.6%</t>
    </r>
    <r>
      <rPr>
        <sz val="10"/>
        <rFont val="宋体"/>
        <family val="3"/>
        <charset val="134"/>
      </rPr>
      <t>（与上月预测的持续下跌趋势有所差异）。
供需方面，虽然下游需求未有明显改善，但戊唑醇原药的生产企业努力维稳价格。这使得戊唑醇原药出厂价格逐步止跌趋稳。一方面，戊唑醇原药生产企业开工率进一步下调，利好其出厂价格止跌。宁波三江益农化学有限公司、湖北犇星农化有限责任公司</t>
    </r>
    <r>
      <rPr>
        <sz val="10"/>
        <rFont val="Arial"/>
        <family val="2"/>
      </rPr>
      <t>5</t>
    </r>
    <r>
      <rPr>
        <sz val="10"/>
        <rFont val="宋体"/>
        <family val="3"/>
        <charset val="134"/>
      </rPr>
      <t>月到</t>
    </r>
    <r>
      <rPr>
        <sz val="10"/>
        <rFont val="Arial"/>
        <family val="2"/>
      </rPr>
      <t>6</t>
    </r>
    <r>
      <rPr>
        <sz val="10"/>
        <rFont val="宋体"/>
        <family val="3"/>
        <charset val="134"/>
      </rPr>
      <t>月期间持续处于停产检修状态。虽然盐城辉煌化工有限公司已在本月恢复生产，但产出数量偏少，对整体行业的供应数量影响不大。江苏七洲绿色化工股份有限公司、江苏黄海化工有限公司和江苏剑牌农化股份有限公司虽然一直有正常开工生产，但这些生产企业一直对生产保持谨慎态度。在</t>
    </r>
    <r>
      <rPr>
        <sz val="10"/>
        <rFont val="Arial"/>
        <family val="2"/>
      </rPr>
      <t>6</t>
    </r>
    <r>
      <rPr>
        <sz val="10"/>
        <rFont val="宋体"/>
        <family val="3"/>
        <charset val="134"/>
      </rPr>
      <t>月这些生产企业的生产开工率也略有下调，以使得戊唑醇原药的出厂价格转跌为稳。另一方面，戊唑醇原药生产企业面对采购商过分的压价行为，采取拒绝成交的态度。这对戊唑醇原药的出厂价格维稳起着积极的效果。据悉，在</t>
    </r>
    <r>
      <rPr>
        <sz val="10"/>
        <rFont val="Arial"/>
        <family val="2"/>
      </rPr>
      <t>5</t>
    </r>
    <r>
      <rPr>
        <sz val="10"/>
        <rFont val="宋体"/>
        <family val="3"/>
        <charset val="134"/>
      </rPr>
      <t>月末到</t>
    </r>
    <r>
      <rPr>
        <sz val="10"/>
        <rFont val="Arial"/>
        <family val="2"/>
      </rPr>
      <t>6</t>
    </r>
    <r>
      <rPr>
        <sz val="10"/>
        <rFont val="宋体"/>
        <family val="3"/>
        <charset val="134"/>
      </rPr>
      <t>月中旬期间，戊唑醇原药的出厂报价只能往下</t>
    </r>
    <r>
      <rPr>
        <sz val="10"/>
        <rFont val="Arial"/>
        <family val="2"/>
      </rPr>
      <t>3%-4%</t>
    </r>
    <r>
      <rPr>
        <sz val="10"/>
        <rFont val="宋体"/>
        <family val="3"/>
        <charset val="134"/>
      </rPr>
      <t>的幅度，更低的出厂价格戊唑醇原药生产企业基本拒绝成交。
另外，值得关注的是，其主要原材料</t>
    </r>
    <r>
      <rPr>
        <sz val="10"/>
        <rFont val="Arial"/>
        <family val="2"/>
      </rPr>
      <t>1,2,4-</t>
    </r>
    <r>
      <rPr>
        <sz val="10"/>
        <rFont val="宋体"/>
        <family val="3"/>
        <charset val="134"/>
      </rPr>
      <t>三氮唑出厂价格环比下降，利空戊唑醇原药的出厂价格后市回涨。而戊唑醇原药生产企业对其价格的维稳态度比较坚定。并且据部分戊唑醇原药生产企业的外贸部门介绍，</t>
    </r>
    <r>
      <rPr>
        <sz val="10"/>
        <rFont val="Arial"/>
        <family val="2"/>
      </rPr>
      <t>5</t>
    </r>
    <r>
      <rPr>
        <sz val="10"/>
        <rFont val="宋体"/>
        <family val="3"/>
        <charset val="134"/>
      </rPr>
      <t>月末到</t>
    </r>
    <r>
      <rPr>
        <sz val="10"/>
        <rFont val="Arial"/>
        <family val="2"/>
      </rPr>
      <t>6</t>
    </r>
    <r>
      <rPr>
        <sz val="10"/>
        <rFont val="宋体"/>
        <family val="3"/>
        <charset val="134"/>
      </rPr>
      <t>月中旬的戊唑醇原药的海外订单有所增长。这些将会对戊唑醇原药后市的出厂价格有持续积极效果。因此，预计下月戊唑醇原药的出厂价格会持续维持稳定，甚至有望由稳转涨。</t>
    </r>
  </si>
  <si>
    <r>
      <t>2023</t>
    </r>
    <r>
      <rPr>
        <sz val="10"/>
        <rFont val="宋体"/>
        <family val="3"/>
        <charset val="134"/>
      </rPr>
      <t>年</t>
    </r>
    <r>
      <rPr>
        <sz val="10"/>
        <rFont val="Arial"/>
        <family val="2"/>
      </rPr>
      <t>6</t>
    </r>
    <r>
      <rPr>
        <sz val="10"/>
        <rFont val="宋体"/>
        <family val="3"/>
        <charset val="134"/>
      </rPr>
      <t>月中上旬，吡虫啉原药出厂价格环比上涨</t>
    </r>
    <r>
      <rPr>
        <sz val="10"/>
        <rFont val="Arial"/>
        <family val="2"/>
      </rPr>
      <t>0.1%</t>
    </r>
    <r>
      <rPr>
        <sz val="10"/>
        <rFont val="宋体"/>
        <family val="3"/>
        <charset val="134"/>
      </rPr>
      <t>，同比下降</t>
    </r>
    <r>
      <rPr>
        <sz val="10"/>
        <rFont val="Arial"/>
        <family val="2"/>
      </rPr>
      <t>39.1%</t>
    </r>
    <r>
      <rPr>
        <sz val="10"/>
        <rFont val="宋体"/>
        <family val="3"/>
        <charset val="134"/>
      </rPr>
      <t>（与上月预测的持续下跌有差异）。
需求方面，吡虫啉原药的海内外需求尚未有明显释放，但在</t>
    </r>
    <r>
      <rPr>
        <sz val="10"/>
        <rFont val="Arial"/>
        <family val="2"/>
      </rPr>
      <t>6</t>
    </r>
    <r>
      <rPr>
        <sz val="10"/>
        <rFont val="宋体"/>
        <family val="3"/>
        <charset val="134"/>
      </rPr>
      <t>月中上旬看海外的需求环比有所增长，这利好吡虫啉原药出厂价格回涨。而供应方面，吡虫啉原药生产企业的产出依然谨慎，供应数量依然在下降，这也有利于后市吡虫啉原药止跌。据悉，</t>
    </r>
    <r>
      <rPr>
        <sz val="10"/>
        <rFont val="Arial"/>
        <family val="2"/>
      </rPr>
      <t>6</t>
    </r>
    <r>
      <rPr>
        <sz val="10"/>
        <rFont val="宋体"/>
        <family val="3"/>
        <charset val="134"/>
      </rPr>
      <t>月中上旬，安徽华星化工有限公司、吴忠领航生物药业科技有限公司、山东麒麟农化有限公司处于停产检修状态。山东联合化工股份有限公司、山东海利尔化工有限公司和河北野田农化有限公司等主要生产企业也进一步下调其生产开工率。大部分吡虫啉原药生产企业表示，虽然现在海外订单有所增长，但整体市场需求依然未释放，所以在生产方面还是比较谨慎，主要以消耗前段时间产生的库存为主。
原材料方面，</t>
    </r>
    <r>
      <rPr>
        <sz val="10"/>
        <rFont val="Arial"/>
        <family val="2"/>
      </rPr>
      <t>CCMP</t>
    </r>
    <r>
      <rPr>
        <sz val="10"/>
        <rFont val="宋体"/>
        <family val="3"/>
        <charset val="134"/>
      </rPr>
      <t>、咪唑烷等主要原材料的出厂价格在</t>
    </r>
    <r>
      <rPr>
        <sz val="10"/>
        <rFont val="Arial"/>
        <family val="2"/>
      </rPr>
      <t>6</t>
    </r>
    <r>
      <rPr>
        <sz val="10"/>
        <rFont val="宋体"/>
        <family val="3"/>
        <charset val="134"/>
      </rPr>
      <t>月中上旬环比保持相对稳定状态，故预计短期内原材料端对吡虫啉原药出厂价格的回涨正面影响不大。而值得留意的是，目前吡虫啉原药供需双方的态度显得谨慎，双方或多或少陷入僵持的状态。在下游需求未明显提升前，此僵持的局面会依旧，预计下月吡虫啉原药的出厂价格维持稳定的概率比较大。</t>
    </r>
  </si>
  <si>
    <r>
      <t>2023</t>
    </r>
    <r>
      <rPr>
        <sz val="10"/>
        <rFont val="宋体"/>
        <family val="3"/>
        <charset val="134"/>
      </rPr>
      <t>年</t>
    </r>
    <r>
      <rPr>
        <sz val="10"/>
        <rFont val="Arial"/>
        <family val="2"/>
      </rPr>
      <t>6</t>
    </r>
    <r>
      <rPr>
        <sz val="10"/>
        <rFont val="宋体"/>
        <family val="3"/>
        <charset val="134"/>
      </rPr>
      <t>月中上旬，螺虫乙酯原药出厂价格环比下降</t>
    </r>
    <r>
      <rPr>
        <sz val="10"/>
        <rFont val="Arial"/>
        <family val="2"/>
      </rPr>
      <t>1.7%</t>
    </r>
    <r>
      <rPr>
        <sz val="10"/>
        <rFont val="宋体"/>
        <family val="3"/>
        <charset val="134"/>
      </rPr>
      <t>，同比下降</t>
    </r>
    <r>
      <rPr>
        <sz val="10"/>
        <rFont val="Arial"/>
        <family val="2"/>
      </rPr>
      <t>15.7%</t>
    </r>
    <r>
      <rPr>
        <sz val="10"/>
        <rFont val="宋体"/>
        <family val="3"/>
        <charset val="134"/>
      </rPr>
      <t>（与上月预测的价格稳定的趋势有所差异）。
供应方面，据西美信息</t>
    </r>
    <r>
      <rPr>
        <sz val="10"/>
        <rFont val="Arial"/>
        <family val="2"/>
      </rPr>
      <t>6</t>
    </r>
    <r>
      <rPr>
        <sz val="10"/>
        <rFont val="宋体"/>
        <family val="3"/>
        <charset val="134"/>
      </rPr>
      <t>月中旬了解，螺虫乙酯原药主要供应商河北兰升生物科技有限公司和江西汇和化工有限公司表示螺虫乙酯原药供货正常，但由于市场需求低迷其产量下降。需求方面，螺虫乙酯原药的下游采购订单稀少。国内外需求均表现低迷。则其出厂价格进一步下跌。
目前，螺虫乙酯原药的走货缓慢，下游采购表现比较强的压价意向，相信下月依旧会持续表现低迷。而螺虫乙酯原药生产企业表示目前其生产开工率已下调。在产出减少的状态下，预计下月螺虫乙酯原药的出厂价格有望转稳。</t>
    </r>
  </si>
  <si>
    <r>
      <t>2023</t>
    </r>
    <r>
      <rPr>
        <sz val="10"/>
        <rFont val="宋体"/>
        <family val="3"/>
        <charset val="134"/>
      </rPr>
      <t>年</t>
    </r>
    <r>
      <rPr>
        <sz val="10"/>
        <rFont val="Arial"/>
        <family val="2"/>
      </rPr>
      <t>6</t>
    </r>
    <r>
      <rPr>
        <sz val="10"/>
        <rFont val="宋体"/>
        <family val="3"/>
        <charset val="134"/>
      </rPr>
      <t>月中上旬，肟菌酯原药出厂价格环比下降</t>
    </r>
    <r>
      <rPr>
        <sz val="10"/>
        <rFont val="Arial"/>
        <family val="2"/>
      </rPr>
      <t>3.3%</t>
    </r>
    <r>
      <rPr>
        <sz val="10"/>
        <rFont val="宋体"/>
        <family val="3"/>
        <charset val="134"/>
      </rPr>
      <t>，同比下降</t>
    </r>
    <r>
      <rPr>
        <sz val="10"/>
        <rFont val="Arial"/>
        <family val="2"/>
      </rPr>
      <t>31.4%</t>
    </r>
    <r>
      <rPr>
        <sz val="10"/>
        <rFont val="宋体"/>
        <family val="3"/>
        <charset val="134"/>
      </rPr>
      <t>（与上月趋势稳定的预测相同）。
进入</t>
    </r>
    <r>
      <rPr>
        <sz val="10"/>
        <rFont val="Arial"/>
        <family val="2"/>
      </rPr>
      <t>6</t>
    </r>
    <r>
      <rPr>
        <sz val="10"/>
        <rFont val="宋体"/>
        <family val="3"/>
        <charset val="134"/>
      </rPr>
      <t>月，肟菌酯原药的下游市场需求依然低迷，其出厂价格继续下跌。供应方面，在报价与成交上，肟菌酯原药生产企业维稳价格意向浓厚。而面对采购商的压价，为促成订单也不得不下调价格成交。但避免调得价格过低，肟菌酯原药生产企业采取一单一议的措施，尽量维持成交价格不至于过低。生产上，肟菌酯原药主要生产企业京博农化科技有限公司、辽宁众辉生物科技有限公司等生产企业生产开工率持续低位运行。
据肟菌酯原药原药生产企业表示，</t>
    </r>
    <r>
      <rPr>
        <sz val="10"/>
        <rFont val="Arial"/>
        <family val="2"/>
      </rPr>
      <t>6</t>
    </r>
    <r>
      <rPr>
        <sz val="10"/>
        <rFont val="宋体"/>
        <family val="3"/>
        <charset val="134"/>
      </rPr>
      <t>月的销售压力依然大，对</t>
    </r>
    <r>
      <rPr>
        <sz val="10"/>
        <rFont val="Arial"/>
        <family val="2"/>
      </rPr>
      <t>7</t>
    </r>
    <r>
      <rPr>
        <sz val="10"/>
        <rFont val="宋体"/>
        <family val="3"/>
        <charset val="134"/>
      </rPr>
      <t>月的市场需求也不抱有太大希望。再加上目前市面上肟菌酯原药货源充裕。相信短期内肟菌酯原药依然会保持下跌的趋势。而值得关注的是，在肟菌酯原药生产企业努力维稳价格的情况下，肟菌酯原药由跌转稳的可能性还是比较大的。</t>
    </r>
  </si>
  <si>
    <r>
      <t>2023</t>
    </r>
    <r>
      <rPr>
        <sz val="10"/>
        <rFont val="宋体"/>
        <family val="3"/>
        <charset val="134"/>
      </rPr>
      <t>年</t>
    </r>
    <r>
      <rPr>
        <sz val="10"/>
        <rFont val="Arial"/>
        <family val="2"/>
      </rPr>
      <t>6</t>
    </r>
    <r>
      <rPr>
        <sz val="10"/>
        <rFont val="宋体"/>
        <family val="3"/>
        <charset val="134"/>
      </rPr>
      <t>月中上旬，草甘膦原药出厂价格环比下降</t>
    </r>
    <r>
      <rPr>
        <sz val="10"/>
        <rFont val="Arial"/>
        <family val="2"/>
      </rPr>
      <t>17.4%</t>
    </r>
    <r>
      <rPr>
        <sz val="10"/>
        <rFont val="宋体"/>
        <family val="3"/>
        <charset val="134"/>
      </rPr>
      <t>，同比下降</t>
    </r>
    <r>
      <rPr>
        <sz val="10"/>
        <rFont val="Arial"/>
        <family val="2"/>
      </rPr>
      <t>62.9%</t>
    </r>
    <r>
      <rPr>
        <sz val="10"/>
        <rFont val="宋体"/>
        <family val="3"/>
        <charset val="134"/>
      </rPr>
      <t>（与上月预测的价格趋势基本相符）。虽然</t>
    </r>
    <r>
      <rPr>
        <sz val="10"/>
        <rFont val="Arial"/>
        <family val="2"/>
      </rPr>
      <t>6</t>
    </r>
    <r>
      <rPr>
        <sz val="10"/>
        <rFont val="宋体"/>
        <family val="3"/>
        <charset val="134"/>
      </rPr>
      <t>月中上旬草甘膦原药的出厂价格的环比同比均下降，但到</t>
    </r>
    <r>
      <rPr>
        <sz val="10"/>
        <rFont val="Arial"/>
        <family val="2"/>
      </rPr>
      <t>6</t>
    </r>
    <r>
      <rPr>
        <sz val="10"/>
        <rFont val="宋体"/>
        <family val="3"/>
        <charset val="134"/>
      </rPr>
      <t>月中旬国内草甘膦原药出厂价格则表现小幅上扬，涨幅大概在</t>
    </r>
    <r>
      <rPr>
        <sz val="10"/>
        <rFont val="Arial"/>
        <family val="2"/>
      </rPr>
      <t>1%-2%</t>
    </r>
    <r>
      <rPr>
        <sz val="10"/>
        <rFont val="宋体"/>
        <family val="3"/>
        <charset val="134"/>
      </rPr>
      <t>。这主要是由于受到原材料黄磷的出厂价格增长和下游需求增长双层利好因素所致。原材料方面，黄磷的出厂价格在</t>
    </r>
    <r>
      <rPr>
        <sz val="10"/>
        <rFont val="Arial"/>
        <family val="2"/>
      </rPr>
      <t>5</t>
    </r>
    <r>
      <rPr>
        <sz val="10"/>
        <rFont val="宋体"/>
        <family val="3"/>
        <charset val="134"/>
      </rPr>
      <t>月末</t>
    </r>
    <r>
      <rPr>
        <sz val="10"/>
        <rFont val="Arial"/>
        <family val="2"/>
      </rPr>
      <t>6</t>
    </r>
    <r>
      <rPr>
        <sz val="10"/>
        <rFont val="宋体"/>
        <family val="3"/>
        <charset val="134"/>
      </rPr>
      <t>月初期间出现上涨。下游需求方面，草甘膦下游采购企业补货订单数量增多，特别是海外订单的采购数量在</t>
    </r>
    <r>
      <rPr>
        <sz val="10"/>
        <rFont val="Arial"/>
        <family val="2"/>
      </rPr>
      <t>6</t>
    </r>
    <r>
      <rPr>
        <sz val="10"/>
        <rFont val="宋体"/>
        <family val="3"/>
        <charset val="134"/>
      </rPr>
      <t>月中上旬增长较为明显。
然而，值得关注的是，目前中国的草甘膦原药供应依然大于需求。供应方面，草甘膦原药生产企业库存比较多，开工率进一步下调，甚至有不少草甘膦原药生产企业的部分生产装置已提前进入周期停产检修状态。据悉，浙江新安股份有限公司在江南的生产装置已进入停产检修状态。福华通达化学股份公司、湖北兴发集团股份有限公司、河南红东方化工股份有限公司、捷马化工股份有限公司等主要的草甘膦原药生产企业也存在部分草甘膦原药生产设备临时停产检修的现象，这些主要生产企业的平均开工率不足</t>
    </r>
    <r>
      <rPr>
        <sz val="10"/>
        <rFont val="Arial"/>
        <family val="2"/>
      </rPr>
      <t>45%</t>
    </r>
    <r>
      <rPr>
        <sz val="10"/>
        <rFont val="宋体"/>
        <family val="3"/>
        <charset val="134"/>
      </rPr>
      <t>。需求方面，虽然订单数量有增长的趋势，但据草甘膦原药生产企业表示，这些订单基本是补货的订单而已，用前段时间积累的草甘膦原药库存已足以应对。可见，草甘膦原药的下游需求市场依然没有恢复。
另外，到</t>
    </r>
    <r>
      <rPr>
        <sz val="10"/>
        <rFont val="Arial"/>
        <family val="2"/>
      </rPr>
      <t>6</t>
    </r>
    <r>
      <rPr>
        <sz val="10"/>
        <rFont val="宋体"/>
        <family val="3"/>
        <charset val="134"/>
      </rPr>
      <t>月中旬，黄磷的出厂价格也已转涨为跌，失去对草甘膦原药出厂价格的有力支撑。而且据从采购端了解，虽然草甘膦原药出厂价格在</t>
    </r>
    <r>
      <rPr>
        <sz val="10"/>
        <rFont val="Arial"/>
        <family val="2"/>
      </rPr>
      <t>6</t>
    </r>
    <r>
      <rPr>
        <sz val="10"/>
        <rFont val="宋体"/>
        <family val="3"/>
        <charset val="134"/>
      </rPr>
      <t>月中旬上扬，但这只是报价，实际的成交价格依然有一定的可谈空间。并且，这些采购人员对草甘膦原药的需求程度也不是太紧急，大部分依然在持观望态度。草甘膦原药出厂价格持续上涨预计会乏力。但草甘膦原药出厂价格的小幅上扬无疑给到业内一种市场不断在恢复的信号，预计下月草甘膦原药的价格会转跌为稳。考虑到当前草甘膦原药生产企业的供应在不断减少，在草甘膦原药生产企业努力维持价格的情况下，后市草甘膦原药出厂价格也有可能出现短暂的涨幅。</t>
    </r>
  </si>
  <si>
    <r>
      <rPr>
        <i/>
        <sz val="10.5"/>
        <rFont val="微软雅黑"/>
        <family val="2"/>
        <charset val="134"/>
      </rPr>
      <t>备注：数据基于</t>
    </r>
    <r>
      <rPr>
        <i/>
        <sz val="10.5"/>
        <rFont val="Arial"/>
        <family val="2"/>
      </rPr>
      <t>2023</t>
    </r>
    <r>
      <rPr>
        <i/>
        <sz val="10.5"/>
        <rFont val="微软雅黑"/>
        <family val="2"/>
        <charset val="134"/>
      </rPr>
      <t>年</t>
    </r>
    <r>
      <rPr>
        <i/>
        <sz val="10.5"/>
        <rFont val="Arial"/>
        <family val="2"/>
      </rPr>
      <t>1</t>
    </r>
    <r>
      <rPr>
        <i/>
        <sz val="10.5"/>
        <rFont val="微软雅黑"/>
        <family val="2"/>
        <charset val="134"/>
      </rPr>
      <t>月上半旬出厂报价数据。</t>
    </r>
    <r>
      <rPr>
        <i/>
        <sz val="10.5"/>
        <rFont val="Arial"/>
        <family val="2"/>
      </rPr>
      <t xml:space="preserve">
</t>
    </r>
  </si>
  <si>
    <t>July</t>
    <phoneticPr fontId="1" type="noConversion"/>
  </si>
  <si>
    <t>97% Imidacloprid</t>
    <phoneticPr fontId="1" type="noConversion"/>
  </si>
  <si>
    <t>96% Spirotetramat</t>
    <phoneticPr fontId="1" type="noConversion"/>
  </si>
  <si>
    <t>96% Trifloxystrobin</t>
    <phoneticPr fontId="1" type="noConversion"/>
  </si>
  <si>
    <t>95% Glyphosate technical</t>
    <phoneticPr fontId="1" type="noConversion"/>
  </si>
  <si>
    <t>July</t>
    <phoneticPr fontId="1" type="noConversion"/>
  </si>
  <si>
    <t>戊唑醇</t>
    <phoneticPr fontId="1" type="noConversion"/>
  </si>
  <si>
    <t>吡虫啉</t>
    <phoneticPr fontId="1" type="noConversion"/>
  </si>
  <si>
    <t>肟菌酯</t>
    <phoneticPr fontId="1" type="noConversion"/>
  </si>
  <si>
    <t>草甘膦</t>
    <phoneticPr fontId="1" type="noConversion"/>
  </si>
  <si>
    <r>
      <rPr>
        <i/>
        <sz val="10.5"/>
        <rFont val="微软雅黑"/>
        <family val="2"/>
        <charset val="134"/>
      </rPr>
      <t>备注：数据基于</t>
    </r>
    <r>
      <rPr>
        <i/>
        <sz val="10.5"/>
        <rFont val="Arial"/>
        <family val="2"/>
      </rPr>
      <t>2023</t>
    </r>
    <r>
      <rPr>
        <i/>
        <sz val="10.5"/>
        <rFont val="微软雅黑"/>
        <family val="2"/>
        <charset val="134"/>
      </rPr>
      <t>年</t>
    </r>
    <r>
      <rPr>
        <i/>
        <sz val="10.5"/>
        <rFont val="Arial"/>
        <family val="2"/>
      </rPr>
      <t>7</t>
    </r>
    <r>
      <rPr>
        <i/>
        <sz val="10.5"/>
        <rFont val="微软雅黑"/>
        <family val="2"/>
        <charset val="134"/>
      </rPr>
      <t>月上半旬出厂报价数据。</t>
    </r>
    <phoneticPr fontId="1" type="noConversion"/>
  </si>
  <si>
    <t>Note:  as of the first half of July 2023</t>
    <phoneticPr fontId="1" type="noConversion"/>
  </si>
  <si>
    <t>2023年7月中上旬，吡虫啉原药出厂价格环比基本稳定，同比下降41.7%（与上月的预测基本符合）。
表面上看，吡虫啉原药的出厂价格已由跌转稳。但从供需和原材料方面看，尚未发现利好其出厂价格回涨的因素。需求方面，7月中上旬，虽然前期有部分生产企业的海外订单有增长的趋势。但吡虫啉原药的国内外需求依然低迷，订单数量偏少，甚至有部分海外订单数量增长后再度减少，利空其出厂价格的回涨。
供应方面，整体而言，吡虫啉原药的供应量有所增长，恰恰满足海外增长的订单需求，对价格的走稳起到积极的作用。而吡虫啉原药生产企业对吡虫啉原药后市的需求持观望态度，生产也偏谨慎。吴忠领航生物药业科技有限公司已恢复生产，但他们表示也不排除根据市场变动情况随时再度停产。山东麒麟农化有限公司也表示有计划恢复生产。山东联合化工股份有限公司表示，虽然在7月中上旬略有增加产出以满足订单增加的部分，但现在订单的数量并没有继续增长，可能短期内会考虑减少产出。河北野田农化有限公司也有下调其开工率的打算。而山东海利尔化工有限公司则表示订单有持续增长的趋势，生产开工率保持稳定并略有调涨。另外，值得关注的是，虽然目前吡虫啉原药的生产与销售基本保持平衡状态，但市面依然有一定数量库存有待消化，这无疑利空吡虫啉原药出厂价格的回涨。同时，这也使得吡虫啉原药生产企业生产更加谨慎。
原材料方面，CCMP的价格本月保持稳定，咪唑烷的出厂价格则略有下降。原材料的成本当前对吡虫啉原药的支持也较为欠缺。而且从成交价格看，目前吡虫啉原药的交易依然属于买方市场，后市若吡虫啉原药的需求订单不持续增长的话，吡虫啉原药的出厂价格下月再度回落的可能性尚存。</t>
  </si>
  <si>
    <t>2023年7月中上旬，螺虫乙酯原药出厂价格环比稳定，同比下降15.1%（与上月预测的价格稳定的趋势基本相符）。
据西美信息7月中旬了解，供需波动不大，对其出厂价格的走稳起到积极作用。螺虫乙酯原药主要供应商河北兰升生物科技有限公司和江西汇和化工有限公司表示螺虫乙酯原药供货正常。需求方面，螺虫乙酯原药的下游采购订单依然稀少。预计下月螺虫乙酯原药出厂价格将会维持稳定。</t>
  </si>
  <si>
    <t>2023年7月中上旬，肟菌酯原药出厂价格环比下降5.7%，同比下降32.7%（与上月趋势下跌的预测相符）。
虽然肟菌酯原药的生产企业努力维持其价格稳定，但最终也不得不屈服于采购者的进一步压价，继续下调其出厂报价。这主要是肟菌酯原药下游需求低迷所致。而肟菌酯原药的国内外订单目前稀少，低迷的需求将会在下月持续利空其出厂价格的回涨。
而值得关注的是，供应方面，肟菌酯原药生产企业则在不断努力扭转出厂价格持续下跌的局面。一方面，肟菌酯原药主要生产企业京博农化科技有限公司、辽宁众辉生物科技有限公司等生产企业生产开工率继续保持低位运行。另一方面，肟菌酯原药生产企业采取一单一议的措施，尽量维持成交价格不至于过低。从7月中上旬的情况来看，虽然肟菌酯原药的出厂报价进一步下降，但其成交价格在生产企业努力维持稳定的措施下暂时站稳。
目前，市面上肟菌酯原药货源保持充裕，而其下游需求持续低迷。预计下月肟菌酯原药的出厂价格回涨的可能性甚微。在生产企业的努力下，最理想的状态只能是转跌为稳。</t>
  </si>
  <si>
    <r>
      <t>2023</t>
    </r>
    <r>
      <rPr>
        <sz val="10"/>
        <rFont val="宋体"/>
        <family val="3"/>
        <charset val="134"/>
      </rPr>
      <t>年</t>
    </r>
    <r>
      <rPr>
        <sz val="10"/>
        <rFont val="Arial"/>
        <family val="2"/>
      </rPr>
      <t>7</t>
    </r>
    <r>
      <rPr>
        <sz val="10"/>
        <rFont val="宋体"/>
        <family val="3"/>
        <charset val="134"/>
      </rPr>
      <t>月中上旬，草甘膦原药出厂价格环比上涨</t>
    </r>
    <r>
      <rPr>
        <sz val="10"/>
        <rFont val="Arial"/>
        <family val="2"/>
      </rPr>
      <t>13.6%</t>
    </r>
    <r>
      <rPr>
        <sz val="10"/>
        <rFont val="宋体"/>
        <family val="3"/>
        <charset val="134"/>
      </rPr>
      <t>，同比下降</t>
    </r>
    <r>
      <rPr>
        <sz val="10"/>
        <rFont val="Arial"/>
        <family val="2"/>
      </rPr>
      <t>57.4%</t>
    </r>
    <r>
      <rPr>
        <sz val="10"/>
        <rFont val="宋体"/>
        <family val="3"/>
        <charset val="134"/>
      </rPr>
      <t>（与上月预测的价格趋势基本相符）。到</t>
    </r>
    <r>
      <rPr>
        <sz val="10"/>
        <rFont val="Arial"/>
        <family val="2"/>
      </rPr>
      <t>6</t>
    </r>
    <r>
      <rPr>
        <sz val="10"/>
        <rFont val="宋体"/>
        <family val="3"/>
        <charset val="134"/>
      </rPr>
      <t>月底</t>
    </r>
    <r>
      <rPr>
        <sz val="10"/>
        <rFont val="Arial"/>
        <family val="2"/>
      </rPr>
      <t>7</t>
    </r>
    <r>
      <rPr>
        <sz val="10"/>
        <rFont val="宋体"/>
        <family val="3"/>
        <charset val="134"/>
      </rPr>
      <t>月初草甘膦上旬草甘膦原药的出厂价格终于迎来上涨的趋势。这主要是国内外需求陆续增长所致。
需求方面，需求的增长推动草甘膦原药出厂价格的上涨。国内需求上，草甘膦原药的下游制剂订单增加，随着国内库存的进一步减少，货源走俏。海外需求上，与6月相比，草甘膦原药的外贸部门表示，本月的海外订单已有较为明显的增加，甚至出现前期库存无法满足现货订单需求的现象。可见，进入7月，草甘膦原药的下游需求已陆续开启。在此态势下，草甘膦原药的销售走货压力已大大较少。随着草甘膦原药的需求增长，其成交价格也随着出厂报价而上涨。
供应方面，国内草甘膦原药生产企业虽然生产开工率已有提高，但依然处于相对低的位置，低位运行的开工率利好前期草甘膦原药出厂价格的上涨。据悉，进入7月，草甘膦原药的下游需求市场逐步复苏，中国草甘膦原药生产企业的生产开工率也逐步提升。但国内草甘膦原药的平均开工率只有45%，与以往草甘膦原药旺季的时候生产企业的80%-90%的开工率有相当的距离。可见，目前草甘膦原药生产企业的开工与过往相比表现更为谨慎。一方面，下游需求尚未明朗。另一方面，草甘膦原药的上游原材料成本逐步走高。在草甘膦原药生产企业谨慎提升生产率的情况下，这将会使得草甘膦原药的货源更加紧俏。叠加市面草甘膦原药库存的进一步消耗，供应端也在推涨着草甘膦原药出厂价格的上涨。
原材料方面，草甘膦原药的主要原材料从成本端支撑草甘膦原药出厂价格的上扬。7月中上旬，黄磷、多聚甲醛和甘氨酸的出厂价格均有不同程度的上涨。而双甘膦的出厂价格也逐步表现由跌转稳的态势。
值得关注的是，目前中国的草甘膦原药生产企业已发现前期库存不足以维持出货订单。龙头的草甘膦原药生产企业在</t>
    </r>
    <r>
      <rPr>
        <sz val="10"/>
        <rFont val="Arial"/>
        <family val="2"/>
      </rPr>
      <t>7</t>
    </r>
    <r>
      <rPr>
        <sz val="10"/>
        <rFont val="宋体"/>
        <family val="3"/>
        <charset val="134"/>
      </rPr>
      <t>月中旬均已增加草甘膦原药产出。据悉，安徽广信的草甘膦原药生产线已恢复生产。江苏扬农化工集团有限公司、南通江山股份有限公司、福华通达化学股份公司、湖北兴发集团股份有限公司等企业均有不同程度增加草甘膦原药的产出。在更多草甘膦原药投放市场的情况下，估计后市草甘膦原药的出厂价格增长幅度会有所趋缓。然而，考虑到这些生产企业在生产上依然会表现谨慎，产出量的增长有限。据悉，截至</t>
    </r>
    <r>
      <rPr>
        <sz val="10"/>
        <rFont val="Arial"/>
        <family val="2"/>
      </rPr>
      <t>7</t>
    </r>
    <r>
      <rPr>
        <sz val="10"/>
        <rFont val="宋体"/>
        <family val="3"/>
        <charset val="134"/>
      </rPr>
      <t>月中旬，浙江新安股份有限公司子公司镇江江南化工有限公司的生产装置依然处于临时停产状态。叠加国内外草甘膦原药需求的进一步启动，草甘膦原药的供应会变得进一步偏紧，而出厂价格后市持续上涨的可能性比较大。因此，预计</t>
    </r>
    <r>
      <rPr>
        <sz val="10"/>
        <rFont val="Arial"/>
        <family val="2"/>
      </rPr>
      <t>8</t>
    </r>
    <r>
      <rPr>
        <sz val="10"/>
        <rFont val="宋体"/>
        <family val="3"/>
        <charset val="134"/>
      </rPr>
      <t>月草甘膦原药出厂价格的走势上扬为大概率事件。</t>
    </r>
  </si>
  <si>
    <t>2023年7月中上旬，戊唑醇原药出厂价格与上月环比下降2.6%，同比下降39.2%（与上月预测的回涨趋势有所差异）。
本月该产品出厂价格的下滑，其主要原因是戊唑醇原药下游采购者进一步压低价格所致。在6月底到7月中上旬，戊唑醇原药生产企业一直努力维持价格稳定，甚至有些企业报价到50,000元/吨。但相对高位的报价给戊唑醇原药生产企业带来的是订单的丢失。因此，这些生产企业也不得不进一步下调价格以赢得更多的市场订单。
供需方面，供应与需求均表现略有增长，供需的增长基本相互抵消，对价格的波动影响不大。据戊唑醇原药生产企业表示，戊唑醇原药本月的订单有所增长。在需求增长的情况下，戊唑醇原药的供应也有所增长。江苏七洲绿色化工股份有限公司、江苏黄海化工有限公司、盐城辉煌化工有限公司均有增加产出。江苏剑牌农化股份有限公司在宁夏的产区也已恢复生产。而值得留意的是，虽然这些生产企业都有不同程度提高产出，但他们依然保持谨慎的生产态度，并且他们的产出增长得也并不多。毕竟，当前戊唑醇原药的下游采购需求也依然处于冷淡状态。其中，宁波三江益农化学有限公司、湖北犇星农化有限责任公司、江苏托球农化股份有限公司等戊唑醇原药生产企业也尚未恢复生产，这些停产的企业表示，在需求没有大幅提升的前提下，他们以库存出货已足以应对当前订单。
另外，原材料方面，其主要原材料1,2,4-三氮唑出厂价格基本维稳在低位，对戊唑醇原药的出厂价格缺乏足够的成本支撑力度。据西美信息7月中旬从戊唑醇原药生产企业获悉，戊唑醇原药的出厂报价已从7月初的略有下滑逐步走向稳定。而且市面库存在减少。若在生产企业依然保持谨慎的生产态度的情况下，戊唑醇原药下月的出厂价格有望略有抬升。</t>
  </si>
  <si>
    <t>97% Tebuconazole</t>
    <phoneticPr fontId="1" type="noConversion"/>
  </si>
  <si>
    <t>螺虫乙酯</t>
    <phoneticPr fontId="1" type="noConversion"/>
  </si>
  <si>
    <t>草甘膦</t>
    <phoneticPr fontId="1" type="noConversion"/>
  </si>
  <si>
    <t>戊唑醇</t>
    <phoneticPr fontId="1" type="noConversion"/>
  </si>
  <si>
    <t>肟菌酯</t>
    <phoneticPr fontId="1" type="noConversion"/>
  </si>
  <si>
    <r>
      <rPr>
        <i/>
        <sz val="10.5"/>
        <rFont val="微软雅黑"/>
        <family val="2"/>
        <charset val="134"/>
      </rPr>
      <t>备注：数据基于</t>
    </r>
    <r>
      <rPr>
        <i/>
        <sz val="10.5"/>
        <rFont val="Arial"/>
        <family val="2"/>
      </rPr>
      <t>2023</t>
    </r>
    <r>
      <rPr>
        <i/>
        <sz val="10.5"/>
        <rFont val="微软雅黑"/>
        <family val="2"/>
        <charset val="134"/>
      </rPr>
      <t>年</t>
    </r>
    <r>
      <rPr>
        <i/>
        <sz val="10.5"/>
        <rFont val="Arial"/>
        <family val="2"/>
      </rPr>
      <t>8</t>
    </r>
    <r>
      <rPr>
        <i/>
        <sz val="10.5"/>
        <rFont val="微软雅黑"/>
        <family val="2"/>
        <charset val="134"/>
      </rPr>
      <t>月上半旬出厂报价数据。</t>
    </r>
  </si>
  <si>
    <t>Note:  as of the first half of August 2023</t>
  </si>
  <si>
    <r>
      <t>2023</t>
    </r>
    <r>
      <rPr>
        <sz val="10"/>
        <rFont val="宋体"/>
        <family val="3"/>
        <charset val="134"/>
      </rPr>
      <t>年</t>
    </r>
    <r>
      <rPr>
        <sz val="10"/>
        <rFont val="Arial"/>
        <family val="2"/>
      </rPr>
      <t>8</t>
    </r>
    <r>
      <rPr>
        <sz val="10"/>
        <rFont val="宋体"/>
        <family val="3"/>
        <charset val="134"/>
      </rPr>
      <t>月中上旬，肟菌酯原药出厂价格环比基本保持稳定，同比下降</t>
    </r>
    <r>
      <rPr>
        <sz val="10"/>
        <rFont val="Arial"/>
        <family val="2"/>
      </rPr>
      <t>32%</t>
    </r>
    <r>
      <rPr>
        <sz val="10"/>
        <rFont val="宋体"/>
        <family val="3"/>
        <charset val="134"/>
      </rPr>
      <t>（与上月趋势维持稳定的预测相符）。
经历下跌后，肟菌酯原药得的出厂价格终于迎来转稳的态势。这主要是由于肟菌酯原药生产企业在不断努力扭转出厂价格持续下跌的局面所致。一方面，肟菌酯原药主要生产企业京博农化科技有限公司、辽宁众辉生物科技有限公司等生产企业生产开工率持续保持低位运行。另一方面，肟菌酯原药生产企业采取一单一议的措施，尽量维持成交价格不至于过低。值得留意的是，虽然肟菌酯原药</t>
    </r>
    <r>
      <rPr>
        <sz val="10"/>
        <rFont val="Arial"/>
        <family val="2"/>
      </rPr>
      <t>2023</t>
    </r>
    <r>
      <rPr>
        <sz val="10"/>
        <rFont val="宋体"/>
        <family val="3"/>
        <charset val="134"/>
      </rPr>
      <t>年</t>
    </r>
    <r>
      <rPr>
        <sz val="10"/>
        <rFont val="Arial"/>
        <family val="2"/>
      </rPr>
      <t>1</t>
    </r>
    <r>
      <rPr>
        <sz val="10"/>
        <rFont val="宋体"/>
        <family val="3"/>
        <charset val="134"/>
      </rPr>
      <t>月到</t>
    </r>
    <r>
      <rPr>
        <sz val="10"/>
        <rFont val="Arial"/>
        <family val="2"/>
      </rPr>
      <t>7</t>
    </r>
    <r>
      <rPr>
        <sz val="10"/>
        <rFont val="宋体"/>
        <family val="3"/>
        <charset val="134"/>
      </rPr>
      <t>月的出厂价格均保持下跌的趋势，而事实上其成交价格在</t>
    </r>
    <r>
      <rPr>
        <sz val="10"/>
        <rFont val="Arial"/>
        <family val="2"/>
      </rPr>
      <t>6</t>
    </r>
    <r>
      <rPr>
        <sz val="10"/>
        <rFont val="宋体"/>
        <family val="3"/>
        <charset val="134"/>
      </rPr>
      <t>月已由跌转稳。
需求方面，从</t>
    </r>
    <r>
      <rPr>
        <sz val="10"/>
        <rFont val="Arial"/>
        <family val="2"/>
      </rPr>
      <t>8</t>
    </r>
    <r>
      <rPr>
        <sz val="10"/>
        <rFont val="宋体"/>
        <family val="3"/>
        <charset val="134"/>
      </rPr>
      <t>月中上旬的采购订单看，需求依然低迷且利空其出厂价格的回涨。不过，询单的下游采购者有陆续增多的趋势。甚至有肟菌酯原药的生产企业表示，短期有调涨价格的可能。
考虑到目前肟菌酯原药市面库存依然充裕，再加上需求端只是关注度增加，并未有实质订单的数量明显增长。因此，预计肟菌酯原药出厂价格下月不会有明显的增幅，以维稳的趋势存在的可能性更大。但不排除有生产企业为提振市场行情而单方面调涨价格的可能。</t>
    </r>
  </si>
  <si>
    <r>
      <t>2023</t>
    </r>
    <r>
      <rPr>
        <sz val="10"/>
        <rFont val="宋体"/>
        <family val="3"/>
        <charset val="134"/>
      </rPr>
      <t>年</t>
    </r>
    <r>
      <rPr>
        <sz val="10"/>
        <rFont val="Arial"/>
        <family val="2"/>
      </rPr>
      <t>8</t>
    </r>
    <r>
      <rPr>
        <sz val="10"/>
        <rFont val="宋体"/>
        <family val="3"/>
        <charset val="134"/>
      </rPr>
      <t>月中上旬，戊唑醇原药出厂价格与上月环比上涨</t>
    </r>
    <r>
      <rPr>
        <sz val="10"/>
        <rFont val="Arial"/>
        <family val="2"/>
      </rPr>
      <t>0.2%</t>
    </r>
    <r>
      <rPr>
        <sz val="10"/>
        <rFont val="宋体"/>
        <family val="3"/>
        <charset val="134"/>
      </rPr>
      <t>，同比下降</t>
    </r>
    <r>
      <rPr>
        <sz val="10"/>
        <rFont val="Arial"/>
        <family val="2"/>
      </rPr>
      <t>37.1%</t>
    </r>
    <r>
      <rPr>
        <sz val="10"/>
        <rFont val="宋体"/>
        <family val="3"/>
        <charset val="134"/>
      </rPr>
      <t>（与上月预测的略涨趋势基本相同）。虽然戊唑醇原药下游采购拿货数量稀少，但戊唑醇原药的出厂价格在</t>
    </r>
    <r>
      <rPr>
        <sz val="10"/>
        <rFont val="Arial"/>
        <family val="2"/>
      </rPr>
      <t>8</t>
    </r>
    <r>
      <rPr>
        <sz val="10"/>
        <rFont val="宋体"/>
        <family val="3"/>
        <charset val="134"/>
      </rPr>
      <t>月中上旬表现环比略有上涨的趋势，主要是受到供应以及原材料成本支撑两方面利好因素影响。
供应方面，戊唑醇原药生产企业连月保持谨慎的生产态度，在市面库存消耗的情况下，供应减少利好其出厂价格的回涨。据悉，江苏七洲绿色化工股份有限公司、盐城辉煌化工有限公司等主要生产企业虽然均正常生产供货，但生产开工率大部分时间保持低位运行。江苏黄海化工有限公司的戊唑醇原药生产开工率与</t>
    </r>
    <r>
      <rPr>
        <sz val="10"/>
        <rFont val="Arial"/>
        <family val="2"/>
      </rPr>
      <t>7</t>
    </r>
    <r>
      <rPr>
        <sz val="10"/>
        <rFont val="宋体"/>
        <family val="3"/>
        <charset val="134"/>
      </rPr>
      <t>月中下旬相比有所下滑。宁波三江益农化学有限公司和湖北犇星农化有限责任公司</t>
    </r>
    <r>
      <rPr>
        <sz val="10"/>
        <rFont val="Arial"/>
        <family val="2"/>
      </rPr>
      <t>8</t>
    </r>
    <r>
      <rPr>
        <sz val="10"/>
        <rFont val="宋体"/>
        <family val="3"/>
        <charset val="134"/>
      </rPr>
      <t>月中上旬由于继续保持停产状态，无戊唑醇供应。江苏托球农化股份有限公司虽然能正常供应，但实则并未恢复生产，以库存应对订单。
原材料方面，其主要原材料</t>
    </r>
    <r>
      <rPr>
        <sz val="10"/>
        <rFont val="Arial"/>
        <family val="2"/>
      </rPr>
      <t>1,2,4-</t>
    </r>
    <r>
      <rPr>
        <sz val="10"/>
        <rFont val="宋体"/>
        <family val="3"/>
        <charset val="134"/>
      </rPr>
      <t>三氮唑出厂价格在</t>
    </r>
    <r>
      <rPr>
        <sz val="10"/>
        <rFont val="Arial"/>
        <family val="2"/>
      </rPr>
      <t>8</t>
    </r>
    <r>
      <rPr>
        <sz val="10"/>
        <rFont val="宋体"/>
        <family val="3"/>
        <charset val="134"/>
      </rPr>
      <t>月初出现明显的回涨，利好戊唑醇原药出厂价格的进一步上涨。与</t>
    </r>
    <r>
      <rPr>
        <sz val="10"/>
        <rFont val="Arial"/>
        <family val="2"/>
      </rPr>
      <t>7</t>
    </r>
    <r>
      <rPr>
        <sz val="10"/>
        <rFont val="宋体"/>
        <family val="3"/>
        <charset val="134"/>
      </rPr>
      <t>月中下旬相比，</t>
    </r>
    <r>
      <rPr>
        <sz val="10"/>
        <rFont val="Arial"/>
        <family val="2"/>
      </rPr>
      <t>8</t>
    </r>
    <r>
      <rPr>
        <sz val="10"/>
        <rFont val="宋体"/>
        <family val="3"/>
        <charset val="134"/>
      </rPr>
      <t>月中上旬的</t>
    </r>
    <r>
      <rPr>
        <sz val="10"/>
        <rFont val="Arial"/>
        <family val="2"/>
      </rPr>
      <t>1,2,4-</t>
    </r>
    <r>
      <rPr>
        <sz val="10"/>
        <rFont val="宋体"/>
        <family val="3"/>
        <charset val="134"/>
      </rPr>
      <t>三氮唑出厂价格上涨幅度超过</t>
    </r>
    <r>
      <rPr>
        <sz val="10"/>
        <rFont val="Arial"/>
        <family val="2"/>
      </rPr>
      <t>10%</t>
    </r>
    <r>
      <rPr>
        <sz val="10"/>
        <rFont val="宋体"/>
        <family val="3"/>
        <charset val="134"/>
      </rPr>
      <t>，这无疑给到戊唑醇有力的原材料成本支撑。
的确，在供应减少、原材料成本有力的作用下，戊唑醇原药出厂价格由稳转升，并在</t>
    </r>
    <r>
      <rPr>
        <sz val="10"/>
        <rFont val="Arial"/>
        <family val="2"/>
      </rPr>
      <t>8</t>
    </r>
    <r>
      <rPr>
        <sz val="10"/>
        <rFont val="宋体"/>
        <family val="3"/>
        <charset val="134"/>
      </rPr>
      <t>月中旬保持坚挺的态势。而在需求端的情况，却对戊唑醇原药出厂价格存在着利空因素。一方面，大部分的采购者以观望态度为主，需求订单数量有限。另一方面，采购者存在一定的压价意向。虽然戊唑醇原药生产企业已放弃部分低价订单，但整体而言，市场上依然存在着</t>
    </r>
    <r>
      <rPr>
        <sz val="10"/>
        <rFont val="Arial"/>
        <family val="2"/>
      </rPr>
      <t>1%</t>
    </r>
    <r>
      <rPr>
        <sz val="10"/>
        <rFont val="宋体"/>
        <family val="3"/>
        <charset val="134"/>
      </rPr>
      <t>以下的价格可谈空间。考虑到下游需求短期内增长的可能性甚微，戊唑醇原药出厂价格难以有充足的市场订单作为维持上涨的支撑。估计其后市价格保持上涨趋势乏力。考虑到短期内戊唑醇原药的原材料依然会成为其价格的有力支撑，再加上戊唑醇原药生产企业谨慎的生产态度和维持价格稳定的操作将会持续，故相信戊唑醇原药会有涨转稳的几率会更大，甚而出现小幅的抬升。</t>
    </r>
    <phoneticPr fontId="1" type="noConversion"/>
  </si>
  <si>
    <r>
      <t>2023</t>
    </r>
    <r>
      <rPr>
        <sz val="10"/>
        <rFont val="宋体"/>
        <family val="3"/>
        <charset val="134"/>
      </rPr>
      <t>年</t>
    </r>
    <r>
      <rPr>
        <sz val="10"/>
        <rFont val="Arial"/>
        <family val="2"/>
      </rPr>
      <t>8</t>
    </r>
    <r>
      <rPr>
        <sz val="10"/>
        <rFont val="宋体"/>
        <family val="3"/>
        <charset val="134"/>
      </rPr>
      <t>月中上旬，吡虫啉原药出厂价格环比上涨</t>
    </r>
    <r>
      <rPr>
        <sz val="10"/>
        <rFont val="Arial"/>
        <family val="2"/>
      </rPr>
      <t>1%</t>
    </r>
    <r>
      <rPr>
        <sz val="10"/>
        <rFont val="宋体"/>
        <family val="3"/>
        <charset val="134"/>
      </rPr>
      <t>，同比下降</t>
    </r>
    <r>
      <rPr>
        <sz val="10"/>
        <rFont val="Arial"/>
        <family val="2"/>
      </rPr>
      <t>42.3%（与上月预测的趋势基本相同）</t>
    </r>
    <r>
      <rPr>
        <sz val="10"/>
        <rFont val="宋体"/>
        <family val="3"/>
        <charset val="134"/>
      </rPr>
      <t>。
需求方面，</t>
    </r>
    <r>
      <rPr>
        <sz val="10"/>
        <rFont val="Arial"/>
        <family val="2"/>
      </rPr>
      <t>7</t>
    </r>
    <r>
      <rPr>
        <sz val="10"/>
        <rFont val="宋体"/>
        <family val="3"/>
        <charset val="134"/>
      </rPr>
      <t>到</t>
    </r>
    <r>
      <rPr>
        <sz val="10"/>
        <rFont val="Arial"/>
        <family val="2"/>
      </rPr>
      <t>8</t>
    </r>
    <r>
      <rPr>
        <sz val="10"/>
        <rFont val="宋体"/>
        <family val="3"/>
        <charset val="134"/>
      </rPr>
      <t>月期间，吡虫啉原药海外订单持续增长，利好其出厂价格进一步增长。供应方面，吡虫啉原药生产企业基本保持着谨慎的生产态度，产出量稀少，利好其出厂价格增长。在海外订单需求增长的情况下，稀少的吡虫啉原药产出甚至造成短暂供应紧张的局面。据悉，山东中农联合生物科技股份有限公司、吴忠领航生物药业科技有限公司、河北野田农化有限公司虽然正常生产吡虫啉原药，但其生产开工率低位运行。山东海利尔化工有限公司也表示虽然其吡虫啉原药平均日产出与上半年相比有增长，但目前基本按订单生产，不预留库存。早前有计划恢复生产的山东麒麟农化有限公司还在观望状态，尚未开工生产。安徽华星化工有限公司则出现供应紧张的局面，而优先满足老客户的订单需求。
原材料方面，原材料成本对吡虫啉原药后市出厂价格的支持力度依然缺乏。进入</t>
    </r>
    <r>
      <rPr>
        <sz val="10"/>
        <rFont val="Arial"/>
        <family val="2"/>
      </rPr>
      <t>8</t>
    </r>
    <r>
      <rPr>
        <sz val="10"/>
        <rFont val="宋体"/>
        <family val="3"/>
        <charset val="134"/>
      </rPr>
      <t>月，</t>
    </r>
    <r>
      <rPr>
        <sz val="10"/>
        <rFont val="Arial"/>
        <family val="2"/>
      </rPr>
      <t>CCMP</t>
    </r>
    <r>
      <rPr>
        <sz val="10"/>
        <rFont val="宋体"/>
        <family val="3"/>
        <charset val="134"/>
      </rPr>
      <t>的价格本月保持稳定，咪唑烷的出厂价格也逐步由跌转稳。而</t>
    </r>
    <r>
      <rPr>
        <sz val="10"/>
        <rFont val="Arial"/>
        <family val="2"/>
      </rPr>
      <t>CCMP</t>
    </r>
    <r>
      <rPr>
        <sz val="10"/>
        <rFont val="宋体"/>
        <family val="3"/>
        <charset val="134"/>
      </rPr>
      <t>和咪唑烷在</t>
    </r>
    <r>
      <rPr>
        <sz val="10"/>
        <rFont val="Arial"/>
        <family val="2"/>
      </rPr>
      <t>8</t>
    </r>
    <r>
      <rPr>
        <sz val="10"/>
        <rFont val="宋体"/>
        <family val="3"/>
        <charset val="134"/>
      </rPr>
      <t>月中上旬市面的供应量有所增长。故</t>
    </r>
    <r>
      <rPr>
        <sz val="10"/>
        <rFont val="Arial"/>
        <family val="2"/>
      </rPr>
      <t>CCMP</t>
    </r>
    <r>
      <rPr>
        <sz val="10"/>
        <rFont val="宋体"/>
        <family val="3"/>
        <charset val="134"/>
      </rPr>
      <t>和咪唑烷后市估计价格明显上涨的可能性不大。
另外，值得留意的是，</t>
    </r>
    <r>
      <rPr>
        <sz val="10"/>
        <rFont val="Arial"/>
        <family val="2"/>
      </rPr>
      <t>8</t>
    </r>
    <r>
      <rPr>
        <sz val="10"/>
        <rFont val="宋体"/>
        <family val="3"/>
        <charset val="134"/>
      </rPr>
      <t>月中上旬虽然吡虫啉原药的销售尚可，但基本都来源于海外订单。国内订单的采购者依然处于观望状态。因此，预计吡虫啉原药下月出厂价格上涨的幅度不会太大。而考虑到目前吡虫啉原药生产企业维持价格稳定的意向浓厚，成交价格也与上月环比有增长，相信下月吡虫啉原药的出厂价格依然有上涨的可能。</t>
    </r>
  </si>
  <si>
    <r>
      <t>2023</t>
    </r>
    <r>
      <rPr>
        <sz val="10"/>
        <rFont val="宋体"/>
        <family val="3"/>
        <charset val="134"/>
      </rPr>
      <t>年</t>
    </r>
    <r>
      <rPr>
        <sz val="10"/>
        <rFont val="Arial"/>
        <family val="2"/>
      </rPr>
      <t>8</t>
    </r>
    <r>
      <rPr>
        <sz val="10"/>
        <rFont val="宋体"/>
        <family val="3"/>
        <charset val="134"/>
      </rPr>
      <t>月中上旬，草甘膦原药出厂价格环比上涨</t>
    </r>
    <r>
      <rPr>
        <sz val="10"/>
        <rFont val="Arial"/>
        <family val="2"/>
      </rPr>
      <t>30.2%</t>
    </r>
    <r>
      <rPr>
        <sz val="10"/>
        <rFont val="宋体"/>
        <family val="3"/>
        <charset val="134"/>
      </rPr>
      <t>，同比下降</t>
    </r>
    <r>
      <rPr>
        <sz val="10"/>
        <rFont val="Arial"/>
        <family val="2"/>
      </rPr>
      <t>42.7%</t>
    </r>
    <r>
      <rPr>
        <sz val="10"/>
        <rFont val="宋体"/>
        <family val="3"/>
        <charset val="134"/>
      </rPr>
      <t xml:space="preserve">（与上月预测的增长价格趋势基本相符）。
</t>
    </r>
    <r>
      <rPr>
        <sz val="10"/>
        <rFont val="Arial"/>
        <family val="2"/>
      </rPr>
      <t>7</t>
    </r>
    <r>
      <rPr>
        <sz val="10"/>
        <rFont val="宋体"/>
        <family val="3"/>
        <charset val="134"/>
      </rPr>
      <t>至</t>
    </r>
    <r>
      <rPr>
        <sz val="10"/>
        <rFont val="Arial"/>
        <family val="2"/>
      </rPr>
      <t>8</t>
    </r>
    <r>
      <rPr>
        <sz val="10"/>
        <rFont val="宋体"/>
        <family val="3"/>
        <charset val="134"/>
      </rPr>
      <t>月，由于众多利好草甘膦原药市场的因素并存，草甘膦原药出厂价格在</t>
    </r>
    <r>
      <rPr>
        <sz val="10"/>
        <rFont val="Arial"/>
        <family val="2"/>
      </rPr>
      <t>7</t>
    </r>
    <r>
      <rPr>
        <sz val="10"/>
        <rFont val="宋体"/>
        <family val="3"/>
        <charset val="134"/>
      </rPr>
      <t>月到</t>
    </r>
    <r>
      <rPr>
        <sz val="10"/>
        <rFont val="Arial"/>
        <family val="2"/>
      </rPr>
      <t>8</t>
    </r>
    <r>
      <rPr>
        <sz val="10"/>
        <rFont val="宋体"/>
        <family val="3"/>
        <charset val="134"/>
      </rPr>
      <t>月期间持续上涨，并且在</t>
    </r>
    <r>
      <rPr>
        <sz val="10"/>
        <rFont val="Arial"/>
        <family val="2"/>
      </rPr>
      <t>8</t>
    </r>
    <r>
      <rPr>
        <sz val="10"/>
        <rFont val="宋体"/>
        <family val="3"/>
        <charset val="134"/>
      </rPr>
      <t>月中上旬表现出明显环比增长。需求方面，需求的增长推动草甘膦原药出厂价格的上涨。国内需求上，草甘膦原药的下游制剂订单增加，随着国内库存的进一步减少，货源走俏。</t>
    </r>
    <r>
      <rPr>
        <sz val="10"/>
        <rFont val="宋体"/>
        <family val="3"/>
        <charset val="134"/>
      </rPr>
      <t>供应方面，草甘膦原药生产企业谨慎的生产态度与惜售的情绪进一步推涨草甘膦原药出厂价格。受到</t>
    </r>
    <r>
      <rPr>
        <sz val="10"/>
        <rFont val="Arial"/>
        <family val="2"/>
      </rPr>
      <t>2023</t>
    </r>
    <r>
      <rPr>
        <sz val="10"/>
        <rFont val="宋体"/>
        <family val="3"/>
        <charset val="134"/>
      </rPr>
      <t>年上半年草甘膦原药市场需求低迷的影响，目前大部分草甘膦原药生产企业在生产上显得更加谨慎，基本都是以满足订单需求生产为主，不愿意备太多库存。原材料方面，增长的原材料成本支撑草甘膦原药出厂价格上涨。另外，草甘膦安全性获</t>
    </r>
    <r>
      <rPr>
        <sz val="10"/>
        <rFont val="Arial"/>
        <family val="2"/>
      </rPr>
      <t>EFSA</t>
    </r>
    <r>
      <rPr>
        <sz val="10"/>
        <rFont val="宋体"/>
        <family val="3"/>
        <charset val="134"/>
      </rPr>
      <t>认可等海外事件方面也在利好草甘膦原药市场的复苏。
值得关注的是，虽然</t>
    </r>
    <r>
      <rPr>
        <sz val="10"/>
        <rFont val="Arial"/>
        <family val="2"/>
      </rPr>
      <t>8</t>
    </r>
    <r>
      <rPr>
        <sz val="10"/>
        <rFont val="宋体"/>
        <family val="3"/>
        <charset val="134"/>
      </rPr>
      <t>月中上旬环比草甘膦原药的出厂价格明显上涨。但其实到</t>
    </r>
    <r>
      <rPr>
        <sz val="10"/>
        <rFont val="Arial"/>
        <family val="2"/>
      </rPr>
      <t>8</t>
    </r>
    <r>
      <rPr>
        <sz val="10"/>
        <rFont val="宋体"/>
        <family val="3"/>
        <charset val="134"/>
      </rPr>
      <t>月中上旬，大部分的草甘膦原药生产企业出厂报价也已陆续由涨转稳。到</t>
    </r>
    <r>
      <rPr>
        <sz val="10"/>
        <rFont val="Arial"/>
        <family val="2"/>
      </rPr>
      <t>8</t>
    </r>
    <r>
      <rPr>
        <sz val="10"/>
        <rFont val="宋体"/>
        <family val="3"/>
        <charset val="134"/>
      </rPr>
      <t>月中旬，草甘膦原药的出厂价格表现出涨不动的现象。甚至有部分生产企业的成交价格出现下调的现象。这主要是由于：一方面，进入</t>
    </r>
    <r>
      <rPr>
        <sz val="10"/>
        <rFont val="Arial"/>
        <family val="2"/>
      </rPr>
      <t>8</t>
    </r>
    <r>
      <rPr>
        <sz val="10"/>
        <rFont val="宋体"/>
        <family val="3"/>
        <charset val="134"/>
      </rPr>
      <t>月逐步消减的草甘膦原药需求在利空其出厂价格的持续上涨。另一方面，贸易商趁机抛货使得市面上的草甘膦原药货源短期内回涨，使得库存增多利空其后市出厂价格。
对于草甘膦原药生产企业而言，他们则表示依然看好草甘膦原药</t>
    </r>
    <r>
      <rPr>
        <sz val="10"/>
        <rFont val="Arial"/>
        <family val="2"/>
      </rPr>
      <t>2023</t>
    </r>
    <r>
      <rPr>
        <sz val="10"/>
        <rFont val="宋体"/>
        <family val="3"/>
        <charset val="134"/>
      </rPr>
      <t>年下半年的市场。他们认为，现在只是贸易商前期库存积压的释放所导致草甘膦原药价格止涨。随着这些库存的消耗，国内外需求的增加，草甘膦原药的出厂价格依然有望在下半年再度进入增长通道。据悉，</t>
    </r>
    <r>
      <rPr>
        <sz val="10"/>
        <rFont val="Arial"/>
        <family val="2"/>
      </rPr>
      <t>8</t>
    </r>
    <r>
      <rPr>
        <sz val="10"/>
        <rFont val="宋体"/>
        <family val="3"/>
        <charset val="134"/>
      </rPr>
      <t>月中上旬，中国主流的草甘膦原药生产企业生产保持谨慎态度。虽然随着前期订单的增加，而调涨其生产开工率；据西美信息8月中上旬了解，中国主流草甘膦原药生产企业的平均开工率大概为52%，环比增长16%左右。江苏扬农化工集团有限公司、南通江山股份有限公司、湖北兴发集团股份有限公司等生产企业的草甘膦原药生产率均有不同程度的调涨，但他们都只是为订单而生产，基本不备库存。一方面，下游需求尚未明朗。另一方面，草甘膦原药的上游原材料成本逐步走高。
截至到8月中上旬，原材料成本依然是草甘膦原药的出厂价格比较有力的支撑因素。随着贸易商库存的不断消耗，在草甘膦原药生产企业谨慎的生产以及维稳价格的操作下，草甘膦原药出厂价格估计在9月依然会有一定的增长。但不排除在此期间，由于业内存在低价抛货套利行为的存在而致使草甘膦原药的出厂价格出现短暂的下跌的可能。</t>
    </r>
  </si>
  <si>
    <t>戊唑醇</t>
    <phoneticPr fontId="1" type="noConversion"/>
  </si>
  <si>
    <t>吡虫啉</t>
    <phoneticPr fontId="1" type="noConversion"/>
  </si>
  <si>
    <t>螺虫乙酯</t>
    <phoneticPr fontId="1" type="noConversion"/>
  </si>
  <si>
    <t>肟菌酯</t>
    <phoneticPr fontId="1" type="noConversion"/>
  </si>
  <si>
    <t>草甘膦</t>
    <phoneticPr fontId="1" type="noConversion"/>
  </si>
  <si>
    <r>
      <rPr>
        <i/>
        <sz val="10.5"/>
        <rFont val="微软雅黑"/>
        <family val="2"/>
        <charset val="134"/>
      </rPr>
      <t>备注：数据基于</t>
    </r>
    <r>
      <rPr>
        <i/>
        <sz val="10.5"/>
        <rFont val="Arial"/>
        <family val="2"/>
      </rPr>
      <t>2023</t>
    </r>
    <r>
      <rPr>
        <i/>
        <sz val="10.5"/>
        <rFont val="微软雅黑"/>
        <family val="2"/>
        <charset val="134"/>
      </rPr>
      <t>年</t>
    </r>
    <r>
      <rPr>
        <i/>
        <sz val="10.5"/>
        <rFont val="Arial"/>
        <family val="2"/>
      </rPr>
      <t>9</t>
    </r>
    <r>
      <rPr>
        <i/>
        <sz val="10.5"/>
        <rFont val="微软雅黑"/>
        <family val="2"/>
        <charset val="134"/>
      </rPr>
      <t>月上半旬出厂报价数据。</t>
    </r>
  </si>
  <si>
    <t>Note:  as of the first half of Sept. 2023</t>
  </si>
  <si>
    <r>
      <t>2023</t>
    </r>
    <r>
      <rPr>
        <sz val="10"/>
        <rFont val="宋体"/>
        <family val="3"/>
        <charset val="134"/>
      </rPr>
      <t>年</t>
    </r>
    <r>
      <rPr>
        <sz val="10"/>
        <rFont val="Arial"/>
        <family val="2"/>
      </rPr>
      <t>9</t>
    </r>
    <r>
      <rPr>
        <sz val="10"/>
        <rFont val="宋体"/>
        <family val="3"/>
        <charset val="134"/>
      </rPr>
      <t>月中上旬，戊唑醇原药出厂价格与上月环比上涨</t>
    </r>
    <r>
      <rPr>
        <sz val="10"/>
        <rFont val="Arial"/>
        <family val="2"/>
      </rPr>
      <t>4.2%</t>
    </r>
    <r>
      <rPr>
        <sz val="10"/>
        <rFont val="宋体"/>
        <family val="3"/>
        <charset val="134"/>
      </rPr>
      <t>，同比下降</t>
    </r>
    <r>
      <rPr>
        <sz val="10"/>
        <rFont val="Arial"/>
        <family val="2"/>
      </rPr>
      <t>34.3%</t>
    </r>
    <r>
      <rPr>
        <sz val="10"/>
        <rFont val="宋体"/>
        <family val="3"/>
        <charset val="134"/>
      </rPr>
      <t>（与上月预测的上涨趋势基本相同）。</t>
    </r>
    <r>
      <rPr>
        <sz val="10"/>
        <rFont val="Arial"/>
        <family val="2"/>
      </rPr>
      <t>9</t>
    </r>
    <r>
      <rPr>
        <sz val="10"/>
        <rFont val="宋体"/>
        <family val="3"/>
        <charset val="134"/>
      </rPr>
      <t>月中上旬戊唑醇原药出厂价格的上涨主要与其市面产出量变少有关。而其原材料成本的支撑力度减弱，并且其下游需求低迷，涨势乏力，到</t>
    </r>
    <r>
      <rPr>
        <sz val="10"/>
        <rFont val="Arial"/>
        <family val="2"/>
      </rPr>
      <t>9</t>
    </r>
    <r>
      <rPr>
        <sz val="10"/>
        <rFont val="宋体"/>
        <family val="3"/>
        <charset val="134"/>
      </rPr>
      <t>月中旬已显示出部分厂商报价由涨转稳，甚至转跌的态势。
供应方面，由于其下游订单稀少，戊唑醇原药生产企业依然保持谨慎的生产态度，在市面库存消耗的情况下，供应减少利好其</t>
    </r>
    <r>
      <rPr>
        <sz val="10"/>
        <rFont val="Arial"/>
        <family val="2"/>
      </rPr>
      <t>9</t>
    </r>
    <r>
      <rPr>
        <sz val="10"/>
        <rFont val="宋体"/>
        <family val="3"/>
        <charset val="134"/>
      </rPr>
      <t>月中上旬出厂价格的上涨。据悉，江苏七洲绿色化工股份有限公司、盐城辉煌化工有限公司等主要生产企业虽然均正常生产供货，但生产开工率持续保持低位运行。江苏黄海化工有限公司的戊唑醇原药生产线在</t>
    </r>
    <r>
      <rPr>
        <sz val="10"/>
        <rFont val="Arial"/>
        <family val="2"/>
      </rPr>
      <t>9</t>
    </r>
    <r>
      <rPr>
        <sz val="10"/>
        <rFont val="宋体"/>
        <family val="3"/>
        <charset val="134"/>
      </rPr>
      <t>月期间甚至出现间歇性停产的现象。宁波三江益农化学有限公司和湖北犇星农化有限责任公司虽然已恢复生产，但产量低，甚至偶尔会出现间歇性停产的现象。江苏托球农化股份有限公司虽然也已恢复生产，但由于订单稀少，开工极低，大部分订单基本以库存应对订单即可。
需求方面，低迷的下游需求继续利空戊唑醇原药出厂价格的持续上涨。从大部分主流的生产企业处获悉，当前无论是海外订单还是国内订单数量都有稀少，销售压力比较大。在采购过程中，买方占据议价优势。虽然</t>
    </r>
    <r>
      <rPr>
        <sz val="10"/>
        <rFont val="Arial"/>
        <family val="2"/>
      </rPr>
      <t>9</t>
    </r>
    <r>
      <rPr>
        <sz val="10"/>
        <rFont val="宋体"/>
        <family val="3"/>
        <charset val="134"/>
      </rPr>
      <t>月中上旬市面报价普遍上涨，但采购议价意向浓厚，基本不可能以</t>
    </r>
    <r>
      <rPr>
        <sz val="10"/>
        <rFont val="Arial"/>
        <family val="2"/>
      </rPr>
      <t>50,000</t>
    </r>
    <r>
      <rPr>
        <sz val="10"/>
        <rFont val="宋体"/>
        <family val="3"/>
        <charset val="134"/>
      </rPr>
      <t>元</t>
    </r>
    <r>
      <rPr>
        <sz val="10"/>
        <rFont val="Arial"/>
        <family val="2"/>
      </rPr>
      <t>/</t>
    </r>
    <r>
      <rPr>
        <sz val="10"/>
        <rFont val="宋体"/>
        <family val="3"/>
        <charset val="134"/>
      </rPr>
      <t>吨的价格成交。成交时候的价格比报价的价格下调</t>
    </r>
    <r>
      <rPr>
        <sz val="10"/>
        <rFont val="Arial"/>
        <family val="2"/>
      </rPr>
      <t>3%-4%</t>
    </r>
    <r>
      <rPr>
        <sz val="10"/>
        <rFont val="宋体"/>
        <family val="3"/>
        <charset val="134"/>
      </rPr>
      <t>是比较普遍的。甚至对于某些老客户报价也不敢往上调，以免增加沟通成本和成交失败的风险。
原材料方面，其主要原材料</t>
    </r>
    <r>
      <rPr>
        <sz val="10"/>
        <rFont val="Arial"/>
        <family val="2"/>
      </rPr>
      <t>1,2,4-</t>
    </r>
    <r>
      <rPr>
        <sz val="10"/>
        <rFont val="宋体"/>
        <family val="3"/>
        <charset val="134"/>
      </rPr>
      <t>三氮唑出厂价格已逐步回落，对戊唑醇原药出厂价格的支撑力度减弱，利空戊唑醇原药出厂价格的持续上涨。据悉，</t>
    </r>
    <r>
      <rPr>
        <sz val="10"/>
        <rFont val="Arial"/>
        <family val="2"/>
      </rPr>
      <t>9</t>
    </r>
    <r>
      <rPr>
        <sz val="10"/>
        <rFont val="宋体"/>
        <family val="3"/>
        <charset val="134"/>
      </rPr>
      <t>月</t>
    </r>
    <r>
      <rPr>
        <sz val="10"/>
        <rFont val="Arial"/>
        <family val="2"/>
      </rPr>
      <t>1,2,4-</t>
    </r>
    <r>
      <rPr>
        <sz val="10"/>
        <rFont val="宋体"/>
        <family val="3"/>
        <charset val="134"/>
      </rPr>
      <t>三氮唑厂家生产供应陆续变得稳定，其出厂价格也在</t>
    </r>
    <r>
      <rPr>
        <sz val="10"/>
        <rFont val="Arial"/>
        <family val="2"/>
      </rPr>
      <t>9</t>
    </r>
    <r>
      <rPr>
        <sz val="10"/>
        <rFont val="宋体"/>
        <family val="3"/>
        <charset val="134"/>
      </rPr>
      <t>月中上旬出现环比下降的现象。截至到</t>
    </r>
    <r>
      <rPr>
        <sz val="10"/>
        <rFont val="Arial"/>
        <family val="2"/>
      </rPr>
      <t>9</t>
    </r>
    <r>
      <rPr>
        <sz val="10"/>
        <rFont val="宋体"/>
        <family val="3"/>
        <charset val="134"/>
      </rPr>
      <t>月中旬，</t>
    </r>
    <r>
      <rPr>
        <sz val="10"/>
        <rFont val="Arial"/>
        <family val="2"/>
      </rPr>
      <t>1,2,4-</t>
    </r>
    <r>
      <rPr>
        <sz val="10"/>
        <rFont val="宋体"/>
        <family val="3"/>
        <charset val="134"/>
      </rPr>
      <t>三氮唑的出厂价格与</t>
    </r>
    <r>
      <rPr>
        <sz val="10"/>
        <rFont val="Arial"/>
        <family val="2"/>
      </rPr>
      <t>9</t>
    </r>
    <r>
      <rPr>
        <sz val="10"/>
        <rFont val="宋体"/>
        <family val="3"/>
        <charset val="134"/>
      </rPr>
      <t>月上旬相比也有</t>
    </r>
    <r>
      <rPr>
        <sz val="10"/>
        <rFont val="Arial"/>
        <family val="2"/>
      </rPr>
      <t>2%-3%</t>
    </r>
    <r>
      <rPr>
        <sz val="10"/>
        <rFont val="宋体"/>
        <family val="3"/>
        <charset val="134"/>
      </rPr>
      <t>的降幅。
虽然</t>
    </r>
    <r>
      <rPr>
        <sz val="10"/>
        <rFont val="Arial"/>
        <family val="2"/>
      </rPr>
      <t>9</t>
    </r>
    <r>
      <rPr>
        <sz val="10"/>
        <rFont val="宋体"/>
        <family val="3"/>
        <charset val="134"/>
      </rPr>
      <t>月中上旬戊唑醇原药出厂价格整体趋势维持上涨。但缺乏下游需求的有力支撑。后市相信随着其原材料</t>
    </r>
    <r>
      <rPr>
        <sz val="10"/>
        <rFont val="Arial"/>
        <family val="2"/>
      </rPr>
      <t>1,2,4-</t>
    </r>
    <r>
      <rPr>
        <sz val="10"/>
        <rFont val="宋体"/>
        <family val="3"/>
        <charset val="134"/>
      </rPr>
      <t>三氮唑出厂价格的回落，相信下月会出现价格下滑的可能性会更大。</t>
    </r>
  </si>
  <si>
    <r>
      <t>2023</t>
    </r>
    <r>
      <rPr>
        <sz val="10"/>
        <rFont val="宋体"/>
        <family val="3"/>
        <charset val="134"/>
      </rPr>
      <t>年9月中上旬，吡虫啉原药出厂价格环比上涨</t>
    </r>
    <r>
      <rPr>
        <sz val="10"/>
        <rFont val="Arial"/>
        <family val="2"/>
      </rPr>
      <t>1.2%</t>
    </r>
    <r>
      <rPr>
        <sz val="10"/>
        <rFont val="宋体"/>
        <family val="3"/>
        <charset val="134"/>
      </rPr>
      <t>，同比下降</t>
    </r>
    <r>
      <rPr>
        <sz val="10"/>
        <rFont val="Arial"/>
        <family val="2"/>
      </rPr>
      <t>41.6%</t>
    </r>
    <r>
      <rPr>
        <sz val="10"/>
        <rFont val="宋体"/>
        <family val="3"/>
        <charset val="134"/>
      </rPr>
      <t>（与上月预测的趋势基本相同）。
需求方面，吡虫啉原药下游需求由增加转向稳定，对吡虫啉原药价格的推涨力度开始有所减弱。而供应方面，吡虫啉原药生产企业继续保持着谨慎的生产态度，产出量偏低，利好其出厂价格后市继续增长。据悉，山东中农联合生物科技股份有限公司、吴忠领航生物药业科技有限公司、河北野田农化有限公司等主要的生产企业虽然正常生产吡虫啉原药，但其生产开工率普遍偏低。山东海利尔化工有限公司也表示虽然其吡虫啉原药平均日产出与上半年相比有增长，但目前基本按订单生产，不预留库存。山东麒麟农化有限公司继续处于停产观望状态。
原材料方面，原材料成本对吡虫啉原药后市出厂价格的支持力度本月有所提振。在</t>
    </r>
    <r>
      <rPr>
        <sz val="10"/>
        <rFont val="Arial"/>
        <family val="2"/>
      </rPr>
      <t>9</t>
    </r>
    <r>
      <rPr>
        <sz val="10"/>
        <rFont val="宋体"/>
        <family val="3"/>
        <charset val="134"/>
      </rPr>
      <t>月中上旬，</t>
    </r>
    <r>
      <rPr>
        <sz val="10"/>
        <rFont val="Arial"/>
        <family val="2"/>
      </rPr>
      <t>CCMP</t>
    </r>
    <r>
      <rPr>
        <sz val="10"/>
        <rFont val="宋体"/>
        <family val="3"/>
        <charset val="134"/>
      </rPr>
      <t>的价格保持上涨，咪唑烷的出厂价格也由稳转涨。据吡虫啉原药生产企业提及，原材料价格的上涨，使得吡虫啉原药的生产企业在报价上显得更加谨慎，甚至有不少吡虫啉原药生产企业在报价上基本都有上调价格的倾向。在成交上，愿意下调成交的吡虫啉原药生产企业并不多，并且大多数吡虫啉原药生产企业执行一单一议的策略以尽量减少采购者大幅压低价格的可能。
另外，值得留意的是，由于吡虫啉原药的原材料成本在不断上涨，吡虫啉原药生产企业在生产上进一步显示出谨慎的态度。市面吡虫啉原药的供应有所减少。随着其市面库存进一步减少、原材料价格继续上涨，吡虫啉原药在下月依然显示出涨势的概率比较大。</t>
    </r>
  </si>
  <si>
    <r>
      <t>2023</t>
    </r>
    <r>
      <rPr>
        <sz val="10"/>
        <rFont val="宋体"/>
        <family val="3"/>
        <charset val="134"/>
      </rPr>
      <t>年</t>
    </r>
    <r>
      <rPr>
        <sz val="10"/>
        <rFont val="Arial"/>
        <family val="2"/>
      </rPr>
      <t>9</t>
    </r>
    <r>
      <rPr>
        <sz val="10"/>
        <rFont val="宋体"/>
        <family val="3"/>
        <charset val="134"/>
      </rPr>
      <t>月中上旬，螺虫乙酯原药出厂价格环比下降</t>
    </r>
    <r>
      <rPr>
        <sz val="10"/>
        <rFont val="Arial"/>
        <family val="2"/>
      </rPr>
      <t>7.1%</t>
    </r>
    <r>
      <rPr>
        <sz val="10"/>
        <rFont val="宋体"/>
        <family val="3"/>
        <charset val="134"/>
      </rPr>
      <t>，同比下降</t>
    </r>
    <r>
      <rPr>
        <sz val="10"/>
        <rFont val="Arial"/>
        <family val="2"/>
      </rPr>
      <t>25.2%</t>
    </r>
    <r>
      <rPr>
        <sz val="10"/>
        <rFont val="宋体"/>
        <family val="3"/>
        <charset val="134"/>
      </rPr>
      <t>（与上月预测的价格稳定的趋势有差异）。
据西美信息</t>
    </r>
    <r>
      <rPr>
        <sz val="10"/>
        <rFont val="宋体"/>
        <family val="3"/>
        <charset val="134"/>
      </rPr>
      <t>了解，螺虫乙酯原药主要供应商河北兰升生物科技有限公司和江西汇和化工有限公司正常生产供货。而市场需求持续低迷，对螺虫乙酯原药的需求非常有限。螺虫乙酯原药的市场略显供大于求，其出厂价格下滑。据悉，下月螺虫乙酯原药生产企业产出将会持续稳定，而下游采购积极性估计依旧冷淡，预计螺虫乙酯原药的出厂价格将会进一步下跌。</t>
    </r>
  </si>
  <si>
    <r>
      <t>2023</t>
    </r>
    <r>
      <rPr>
        <sz val="10"/>
        <rFont val="宋体"/>
        <family val="3"/>
        <charset val="134"/>
      </rPr>
      <t>年</t>
    </r>
    <r>
      <rPr>
        <sz val="10"/>
        <rFont val="Arial"/>
        <family val="2"/>
      </rPr>
      <t>9</t>
    </r>
    <r>
      <rPr>
        <sz val="10"/>
        <rFont val="宋体"/>
        <family val="3"/>
        <charset val="134"/>
      </rPr>
      <t>月中上旬，肟菌酯原药出厂价格环比基本保持稳定，同比下降</t>
    </r>
    <r>
      <rPr>
        <sz val="10"/>
        <rFont val="Arial"/>
        <family val="2"/>
      </rPr>
      <t>29.8%</t>
    </r>
    <r>
      <rPr>
        <sz val="10"/>
        <rFont val="宋体"/>
        <family val="3"/>
        <charset val="134"/>
      </rPr>
      <t>（与上月趋势维持稳定的预测相符）。
肟菌酯原药价格保持稳而不跌，其主要原因是：一方面，肟菌酯原药虽然下游持续低迷，但依然有新订单维持市场。另一方面，肟菌酯原药生产企业调涨价格意向浓厚。肟菌酯原药生产企业在相机调涨价格。据悉，在报价上，</t>
    </r>
    <r>
      <rPr>
        <sz val="10"/>
        <rFont val="Arial"/>
        <family val="2"/>
      </rPr>
      <t>9</t>
    </r>
    <r>
      <rPr>
        <sz val="10"/>
        <rFont val="宋体"/>
        <family val="3"/>
        <charset val="134"/>
      </rPr>
      <t>月中上旬也有部分生产企业对新客户调涨价格的现象。另外，肟菌酯原药主要生产企业京博农化科技有限公司、辽宁众辉生物科技有限公司等生产企业生产开工率长期保持低位运行，并执行一单一议的措施在低迷的市场需求态势下努力维持着价格稳定。
目前，肟菌酯原药生产企业虽然有新订单接到，但每单的数量并不大，整体需求依然低迷。估计短期内肟菌酯原药出厂大幅上涨的可能性不大。而国内生产企业挺价意向浓厚，价格估计以维稳的趋势存在的可能性更大。</t>
    </r>
  </si>
  <si>
    <r>
      <t>2023</t>
    </r>
    <r>
      <rPr>
        <sz val="10"/>
        <rFont val="宋体"/>
        <family val="3"/>
        <charset val="134"/>
      </rPr>
      <t>年</t>
    </r>
    <r>
      <rPr>
        <sz val="10"/>
        <rFont val="Arial"/>
        <family val="2"/>
      </rPr>
      <t>8</t>
    </r>
    <r>
      <rPr>
        <sz val="10"/>
        <rFont val="宋体"/>
        <family val="3"/>
        <charset val="134"/>
      </rPr>
      <t>月中上旬，螺虫乙酯原药出厂价格环比下降</t>
    </r>
    <r>
      <rPr>
        <sz val="10"/>
        <rFont val="Arial"/>
        <family val="2"/>
      </rPr>
      <t>5.1%</t>
    </r>
    <r>
      <rPr>
        <sz val="10"/>
        <rFont val="宋体"/>
        <family val="3"/>
        <charset val="134"/>
      </rPr>
      <t>，同比下降</t>
    </r>
    <r>
      <rPr>
        <sz val="10"/>
        <rFont val="Arial"/>
        <family val="2"/>
      </rPr>
      <t>19.4%</t>
    </r>
    <r>
      <rPr>
        <sz val="10"/>
        <rFont val="宋体"/>
        <family val="3"/>
        <charset val="134"/>
      </rPr>
      <t>（与上月预测的价格稳定的趋势有差异）。
据西美信息</t>
    </r>
    <r>
      <rPr>
        <sz val="10"/>
        <rFont val="Arial"/>
        <family val="2"/>
      </rPr>
      <t>8</t>
    </r>
    <r>
      <rPr>
        <sz val="10"/>
        <rFont val="宋体"/>
        <family val="3"/>
        <charset val="134"/>
      </rPr>
      <t>月中上旬了解，螺虫乙酯原药主要供应商河北兰升生物科技有限公司和江西汇和化工有限公司正常生产供货。而市场需求持续低迷，对螺虫乙酯原药的需求非常有限。螺虫乙酯原药的市场略显供大于求，其出厂价格下滑。据悉，下月螺虫乙酯原药生产企业会根据市场减少产出，螺虫乙酯原药的出厂价格将会由跌转稳。</t>
    </r>
  </si>
  <si>
    <r>
      <t>2023</t>
    </r>
    <r>
      <rPr>
        <sz val="10"/>
        <rFont val="宋体"/>
        <family val="3"/>
        <charset val="134"/>
      </rPr>
      <t>年</t>
    </r>
    <r>
      <rPr>
        <sz val="10"/>
        <rFont val="Arial"/>
        <family val="2"/>
      </rPr>
      <t>9</t>
    </r>
    <r>
      <rPr>
        <sz val="10"/>
        <rFont val="宋体"/>
        <family val="3"/>
        <charset val="134"/>
      </rPr>
      <t>月中上旬，草甘膦原药出厂价格环比下降</t>
    </r>
    <r>
      <rPr>
        <sz val="10"/>
        <rFont val="Arial"/>
        <family val="2"/>
      </rPr>
      <t>9.2%</t>
    </r>
    <r>
      <rPr>
        <sz val="10"/>
        <rFont val="宋体"/>
        <family val="3"/>
        <charset val="134"/>
      </rPr>
      <t>，同比下降</t>
    </r>
    <r>
      <rPr>
        <sz val="10"/>
        <rFont val="Arial"/>
        <family val="2"/>
      </rPr>
      <t>45.2%</t>
    </r>
    <r>
      <rPr>
        <sz val="10"/>
        <rFont val="宋体"/>
        <family val="3"/>
        <charset val="134"/>
      </rPr>
      <t>（与上月预测的价格下跌趋势基本相符）。进入</t>
    </r>
    <r>
      <rPr>
        <sz val="10"/>
        <rFont val="Arial"/>
        <family val="2"/>
      </rPr>
      <t>9</t>
    </r>
    <r>
      <rPr>
        <sz val="10"/>
        <rFont val="宋体"/>
        <family val="3"/>
        <charset val="134"/>
      </rPr>
      <t>月，中国草甘膦原药出厂价格保持下滑的态势。这主要是由于海内外草甘膦原药的订单数量减少所致。
需求方面，草甘膦原药订单的减少利空其出厂价格的上涨。在</t>
    </r>
    <r>
      <rPr>
        <sz val="10"/>
        <rFont val="Arial"/>
        <family val="2"/>
      </rPr>
      <t>8</t>
    </r>
    <r>
      <rPr>
        <sz val="10"/>
        <rFont val="宋体"/>
        <family val="3"/>
        <charset val="134"/>
      </rPr>
      <t>月中下旬，草甘膦原药采购基本已从积极备货的态度转变为观望的态度。在</t>
    </r>
    <r>
      <rPr>
        <sz val="10"/>
        <rFont val="Arial"/>
        <family val="2"/>
      </rPr>
      <t>9</t>
    </r>
    <r>
      <rPr>
        <sz val="10"/>
        <rFont val="宋体"/>
        <family val="3"/>
        <charset val="134"/>
      </rPr>
      <t>月中上旬，市面草甘膦原药货源较前两月丰富。而下游采购消耗草甘膦原药的能力有限，市场上草甘膦原药供过于求的现象进一步凸显，草甘膦原药生产企业不得不连续下调出厂价格。在草甘膦原药交易过程中，陆续由原来的卖方市场转为买方市场，采购者对价格有着比较强的议价能力，议价空间也在增加。据悉，</t>
    </r>
    <r>
      <rPr>
        <sz val="10"/>
        <rFont val="Arial"/>
        <family val="2"/>
      </rPr>
      <t>9</t>
    </r>
    <r>
      <rPr>
        <sz val="10"/>
        <rFont val="宋体"/>
        <family val="3"/>
        <charset val="134"/>
      </rPr>
      <t>月中上旬的实际成交价格比出厂报价低</t>
    </r>
    <r>
      <rPr>
        <sz val="10"/>
        <rFont val="Arial"/>
        <family val="2"/>
      </rPr>
      <t>9%-11%</t>
    </r>
    <r>
      <rPr>
        <sz val="10"/>
        <rFont val="宋体"/>
        <family val="3"/>
        <charset val="134"/>
      </rPr>
      <t>的幅度。
供应方面，草甘膦原药生产企业在需求低迷的市场现实中，继续保持低产出状态，这对草甘膦原药出厂价格有一定的止跌作用。据悉，</t>
    </r>
    <r>
      <rPr>
        <sz val="10"/>
        <rFont val="Arial"/>
        <family val="2"/>
      </rPr>
      <t>9</t>
    </r>
    <r>
      <rPr>
        <sz val="10"/>
        <rFont val="宋体"/>
        <family val="3"/>
        <charset val="134"/>
      </rPr>
      <t>月中上旬江苏扬农化工集团有限公司、南通江山股份有限公司、湖北兴发集团股份有限公司等主流生产企业均维持着相对低的生产开工率，平均生产开工率不足</t>
    </r>
    <r>
      <rPr>
        <sz val="10"/>
        <rFont val="Arial"/>
        <family val="2"/>
      </rPr>
      <t>50%</t>
    </r>
    <r>
      <rPr>
        <sz val="10"/>
        <rFont val="宋体"/>
        <family val="3"/>
        <charset val="134"/>
      </rPr>
      <t>。其中，浙江新安股份有限公司甚至处于临时停产状态。而四川和邦生物科技股份有限公司、福华通达化学股份公司则表示由于订单减少生产开工率也有所下调。
值得关注的是，在</t>
    </r>
    <r>
      <rPr>
        <sz val="10"/>
        <rFont val="Arial"/>
        <family val="2"/>
      </rPr>
      <t>9</t>
    </r>
    <r>
      <rPr>
        <sz val="10"/>
        <rFont val="宋体"/>
        <family val="3"/>
        <charset val="134"/>
      </rPr>
      <t>月中旬，草甘膦原药生产企业逐步承受着来自上下游的压力，处境陷入尴尬，使得草甘膦原药生产企业的生产积极性进一步下降。一方面，下游需求低迷给草甘膦原药生产企业带来比较大的销售压力。另一方面，不断上涨的原材料出厂价格给到草甘膦原药生产企业成本压力。在</t>
    </r>
    <r>
      <rPr>
        <sz val="10"/>
        <rFont val="Arial"/>
        <family val="2"/>
      </rPr>
      <t>9</t>
    </r>
    <r>
      <rPr>
        <sz val="10"/>
        <rFont val="宋体"/>
        <family val="3"/>
        <charset val="134"/>
      </rPr>
      <t>月中上旬，甘氨酸、液氯等原材料出厂价格的上涨增加草甘膦原药的原材料生产成本，而不断下跌的草甘膦原药出厂价格则进一步降低草甘膦原药的利润。
截至到</t>
    </r>
    <r>
      <rPr>
        <sz val="10"/>
        <rFont val="Arial"/>
        <family val="2"/>
      </rPr>
      <t>9</t>
    </r>
    <r>
      <rPr>
        <sz val="10"/>
        <rFont val="宋体"/>
        <family val="3"/>
        <charset val="134"/>
      </rPr>
      <t>月中旬，草甘膦原药的订单需求依旧低迷，而市面货源依然宽松。下月草甘膦原药出厂价格回涨的可能性不大。而考虑到草甘膦原药生产企业短期内可能会进一步减少产出，以及草甘膦原药部分原材料成本的支撑，预计下月草甘膦原药出厂价格的跌幅会缩窄，甚至会由跌转稳。</t>
    </r>
  </si>
  <si>
    <t>Oct.</t>
    <phoneticPr fontId="1" type="noConversion"/>
  </si>
  <si>
    <t>Oct.</t>
    <phoneticPr fontId="1" type="noConversion"/>
  </si>
  <si>
    <t>螺虫乙酯</t>
    <phoneticPr fontId="1" type="noConversion"/>
  </si>
  <si>
    <t>草甘膦</t>
    <phoneticPr fontId="1" type="noConversion"/>
  </si>
  <si>
    <t>戊唑醇</t>
    <phoneticPr fontId="1" type="noConversion"/>
  </si>
  <si>
    <t>吡虫啉</t>
    <phoneticPr fontId="1" type="noConversion"/>
  </si>
  <si>
    <r>
      <rPr>
        <i/>
        <sz val="10.5"/>
        <rFont val="微软雅黑"/>
        <family val="2"/>
        <charset val="134"/>
      </rPr>
      <t>备注：数据基于</t>
    </r>
    <r>
      <rPr>
        <i/>
        <sz val="10.5"/>
        <rFont val="Arial"/>
        <family val="2"/>
      </rPr>
      <t>2023</t>
    </r>
    <r>
      <rPr>
        <i/>
        <sz val="10.5"/>
        <rFont val="微软雅黑"/>
        <family val="2"/>
        <charset val="134"/>
      </rPr>
      <t>年</t>
    </r>
    <r>
      <rPr>
        <i/>
        <sz val="10.5"/>
        <rFont val="Arial"/>
        <family val="2"/>
      </rPr>
      <t>10</t>
    </r>
    <r>
      <rPr>
        <i/>
        <sz val="10.5"/>
        <rFont val="微软雅黑"/>
        <family val="2"/>
        <charset val="134"/>
      </rPr>
      <t>月上半旬出厂报价数据。</t>
    </r>
    <phoneticPr fontId="1" type="noConversion"/>
  </si>
  <si>
    <t>Note:  as of the first half of Oct. 2023</t>
    <phoneticPr fontId="1" type="noConversion"/>
  </si>
  <si>
    <r>
      <t>2023</t>
    </r>
    <r>
      <rPr>
        <sz val="10"/>
        <rFont val="宋体"/>
        <family val="3"/>
        <charset val="134"/>
      </rPr>
      <t>年</t>
    </r>
    <r>
      <rPr>
        <sz val="10"/>
        <rFont val="Arial"/>
        <family val="2"/>
      </rPr>
      <t>10</t>
    </r>
    <r>
      <rPr>
        <sz val="10"/>
        <rFont val="宋体"/>
        <family val="3"/>
        <charset val="134"/>
      </rPr>
      <t>月中上旬，吡虫啉原药出厂价格环比上涨</t>
    </r>
    <r>
      <rPr>
        <sz val="10"/>
        <rFont val="Arial"/>
        <family val="2"/>
      </rPr>
      <t>2.1%</t>
    </r>
    <r>
      <rPr>
        <sz val="10"/>
        <rFont val="宋体"/>
        <family val="3"/>
        <charset val="134"/>
      </rPr>
      <t>，同比下降</t>
    </r>
    <r>
      <rPr>
        <sz val="10"/>
        <rFont val="Arial"/>
        <family val="2"/>
      </rPr>
      <t>40.2%</t>
    </r>
    <r>
      <rPr>
        <sz val="10"/>
        <rFont val="宋体"/>
        <family val="3"/>
        <charset val="134"/>
      </rPr>
      <t>（与上月预测的趋势基本相同）。进入</t>
    </r>
    <r>
      <rPr>
        <sz val="10"/>
        <rFont val="Arial"/>
        <family val="2"/>
      </rPr>
      <t>10</t>
    </r>
    <r>
      <rPr>
        <sz val="10"/>
        <rFont val="宋体"/>
        <family val="3"/>
        <charset val="134"/>
      </rPr>
      <t>月，随着吡虫啉原药的需求订单增长，吡虫啉原药供应也在增长。但依然有一定的供应紧张的现象存在。并且，其上游原材料成本在推涨，原药出厂价格进一步上涨。
供不应求的市场，利好吡虫啉原药出厂价格维持上涨的趋势。进入</t>
    </r>
    <r>
      <rPr>
        <sz val="10"/>
        <rFont val="Arial"/>
        <family val="2"/>
      </rPr>
      <t>10</t>
    </r>
    <r>
      <rPr>
        <sz val="10"/>
        <rFont val="宋体"/>
        <family val="3"/>
        <charset val="134"/>
      </rPr>
      <t>月，海内外吡虫啉原药需求订单有所增长。据悉，虽然吡虫啉原药的需求订单上涨数量有限，但由于前期吡虫啉原药生产企业的产出偏少，市面吡虫啉原药库存稀少。故在</t>
    </r>
    <r>
      <rPr>
        <sz val="10"/>
        <rFont val="Arial"/>
        <family val="2"/>
      </rPr>
      <t>10</t>
    </r>
    <r>
      <rPr>
        <sz val="10"/>
        <rFont val="宋体"/>
        <family val="3"/>
        <charset val="134"/>
      </rPr>
      <t>月中上旬期间，吡虫啉原药的市场显得供应紧张。到</t>
    </r>
    <r>
      <rPr>
        <sz val="10"/>
        <rFont val="Arial"/>
        <family val="2"/>
      </rPr>
      <t>10</t>
    </r>
    <r>
      <rPr>
        <sz val="10"/>
        <rFont val="宋体"/>
        <family val="3"/>
        <charset val="134"/>
      </rPr>
      <t>月中旬，部分吡虫啉原药生产企业已提升其生产数量以满足市场订单需求。据西美信息</t>
    </r>
    <r>
      <rPr>
        <sz val="10"/>
        <rFont val="Arial"/>
        <family val="2"/>
      </rPr>
      <t>10</t>
    </r>
    <r>
      <rPr>
        <sz val="10"/>
        <rFont val="宋体"/>
        <family val="3"/>
        <charset val="134"/>
      </rPr>
      <t>月的监测得知，山东中农联合生物科技股份有限公司的吡虫啉原药生产线的生产开工率已调至高位；山东海利尔化工有限公司的吡虫啉原药的产出也有所增长；吴忠领航生物药业科技有限公司和河北野田农化有限公司也略有调高其吡虫啉原药生产开工率，但依然处于相对低位。对于部分吡虫啉原药生产企业而言，他们整体而言在生产上依然保持相对的谨慎，一则他们认为后市吡虫啉原药需求的释放有可能会减少，二则他们觉得吡虫啉原药的订单更多的会掌握在主流生产企业手里，而对于实力相对较弱的企业像山东麒麟农化有限公司等则依然保持停产状态。
原材料方面，原材料成本的增长利好吡虫啉原药的出厂价格进一步上涨。在</t>
    </r>
    <r>
      <rPr>
        <sz val="10"/>
        <rFont val="Arial"/>
        <family val="2"/>
      </rPr>
      <t>10</t>
    </r>
    <r>
      <rPr>
        <sz val="10"/>
        <rFont val="宋体"/>
        <family val="3"/>
        <charset val="134"/>
      </rPr>
      <t>月中上旬，吡虫啉原药的主要原材料咪唑烷、</t>
    </r>
    <r>
      <rPr>
        <sz val="10"/>
        <rFont val="Arial"/>
        <family val="2"/>
      </rPr>
      <t>CCMP</t>
    </r>
    <r>
      <rPr>
        <sz val="10"/>
        <rFont val="宋体"/>
        <family val="3"/>
        <charset val="134"/>
      </rPr>
      <t>等的出厂价格环比有所增长，吡虫啉原药的原材料成本增长。吡虫啉原药生产企业在原材料成本增长的情况下，其出厂报价也进一步提高。
值得关注的是，截至到</t>
    </r>
    <r>
      <rPr>
        <sz val="10"/>
        <rFont val="Arial"/>
        <family val="2"/>
      </rPr>
      <t>10</t>
    </r>
    <r>
      <rPr>
        <sz val="10"/>
        <rFont val="宋体"/>
        <family val="3"/>
        <charset val="134"/>
      </rPr>
      <t>月中上旬，吡虫啉原药的市场，由于供应紧张，表现为卖方市场。在吡虫啉原药成交上，吡虫啉原药生产企业占据相对优势，其成交价格也与上月环比有所增长。并且报价与成交价格的可谈空间也有所缩窄。然而，吡虫啉原药的下游需求增长其实较为有限。吡虫啉原药的产出增长，已逐步缓解当前市场供应紧张的局面。同时，到</t>
    </r>
    <r>
      <rPr>
        <sz val="10"/>
        <rFont val="Arial"/>
        <family val="2"/>
      </rPr>
      <t>10</t>
    </r>
    <r>
      <rPr>
        <sz val="10"/>
        <rFont val="宋体"/>
        <family val="3"/>
        <charset val="134"/>
      </rPr>
      <t>月中旬，</t>
    </r>
    <r>
      <rPr>
        <sz val="10"/>
        <rFont val="Arial"/>
        <family val="2"/>
      </rPr>
      <t>CCMP</t>
    </r>
    <r>
      <rPr>
        <sz val="10"/>
        <rFont val="宋体"/>
        <family val="3"/>
        <charset val="134"/>
      </rPr>
      <t>的出厂价格则已与</t>
    </r>
    <r>
      <rPr>
        <sz val="10"/>
        <rFont val="Arial"/>
        <family val="2"/>
      </rPr>
      <t>10</t>
    </r>
    <r>
      <rPr>
        <sz val="10"/>
        <rFont val="宋体"/>
        <family val="3"/>
        <charset val="134"/>
      </rPr>
      <t>月初相比表现下滑的态势，咪唑烷的出厂价格也由涨转稳。因此，吡虫啉原药的出厂价格涨幅下月有可能减少，甚至出现由涨转稳的可能。</t>
    </r>
  </si>
  <si>
    <t>2023年10月中上旬，螺虫乙酯原药出厂价格环比下降3.8%，同比下降27.5%（与上月预测的价格的趋势基本相同）。
据西美信息10月中上旬了解，螺虫乙酯原药主要供应商河北兰升生物科技有限公司和江西汇和化工有限公司正常生产供货，但开工率偏低。由于下游采购稀少，对螺虫乙酯原药的需求非常有限。螺虫乙酯原药的市场持续表现供大于求，其出厂价格进一步下滑。相信下月，预计螺虫乙酯的需求依然冷清，故螺虫乙酯原药的出厂价格将会进一步下跌。</t>
  </si>
  <si>
    <r>
      <t>2023</t>
    </r>
    <r>
      <rPr>
        <sz val="10"/>
        <rFont val="宋体"/>
        <family val="3"/>
        <charset val="134"/>
      </rPr>
      <t>年</t>
    </r>
    <r>
      <rPr>
        <sz val="10"/>
        <rFont val="Arial"/>
        <family val="2"/>
      </rPr>
      <t>10</t>
    </r>
    <r>
      <rPr>
        <sz val="10"/>
        <rFont val="宋体"/>
        <family val="3"/>
        <charset val="134"/>
      </rPr>
      <t>月中上旬，戊唑醇原药出厂价格与上月环比基本不变，同比下降</t>
    </r>
    <r>
      <rPr>
        <sz val="10"/>
        <rFont val="Arial"/>
        <family val="2"/>
      </rPr>
      <t>32.8%</t>
    </r>
    <r>
      <rPr>
        <sz val="10"/>
        <rFont val="宋体"/>
        <family val="3"/>
        <charset val="134"/>
      </rPr>
      <t>（与上月预测的下降趋势有所差异）。</t>
    </r>
    <r>
      <rPr>
        <sz val="10"/>
        <rFont val="Arial"/>
        <family val="2"/>
      </rPr>
      <t>10</t>
    </r>
    <r>
      <rPr>
        <sz val="10"/>
        <rFont val="宋体"/>
        <family val="3"/>
        <charset val="134"/>
      </rPr>
      <t>月中上旬，戊唑醇原药的出厂价格随着更多的戊唑醇原药产出，已由涨转稳，甚至出现部分生产企业下调出厂报价的现象。需求和生产目前均未利好戊唑醇原药后市的发展。
供应方面，与上月相比，戊唑醇原药生产企业的生产开工率有所增长，市面戊唑醇原药供应增加，在戊唑醇原药下游采购不积极的状态下，利空其出厂价格持续上涨。据悉，江苏七洲绿色化工股份有限公司、盐城辉煌化工有限公司、江苏黄海化工有限公司的戊唑醇原药生产线均正常生产，整体上产出有所增长。江苏托球农化股份有限公司、宁波三江益农化学有限公司和湖北犇星农化有限责任公司上月已恢复正常生产，进入</t>
    </r>
    <r>
      <rPr>
        <sz val="10"/>
        <rFont val="Arial"/>
        <family val="2"/>
      </rPr>
      <t>10</t>
    </r>
    <r>
      <rPr>
        <sz val="10"/>
        <rFont val="宋体"/>
        <family val="3"/>
        <charset val="134"/>
      </rPr>
      <t>月生产开工率也有所上调。而值得关注的是，这些生产企业虽然整体产出有所增长，但由于其下游走货缓慢，整体开工率依然处于低位。
需求方面，低迷的下游需求继续利空戊唑醇原药出厂价格的持续上涨。</t>
    </r>
    <r>
      <rPr>
        <sz val="10"/>
        <rFont val="Arial"/>
        <family val="2"/>
      </rPr>
      <t>10</t>
    </r>
    <r>
      <rPr>
        <sz val="10"/>
        <rFont val="宋体"/>
        <family val="3"/>
        <charset val="134"/>
      </rPr>
      <t>月中上旬，戊唑醇原药的市场依旧是买方市场。市场上，买方观望气氛浓厚。并且买卖双方交易的时候，戊唑醇原药的成交价格往往会压得比报价低</t>
    </r>
    <r>
      <rPr>
        <sz val="10"/>
        <rFont val="Arial"/>
        <family val="2"/>
      </rPr>
      <t>4%</t>
    </r>
    <r>
      <rPr>
        <sz val="10"/>
        <rFont val="宋体"/>
        <family val="3"/>
        <charset val="134"/>
      </rPr>
      <t>左右的幅度。而据本月部分生产企业介绍，相比上月，成交价格甚至有时候会被压低更低。
原材料方面，其主要原材料</t>
    </r>
    <r>
      <rPr>
        <sz val="10"/>
        <rFont val="Arial"/>
        <family val="2"/>
      </rPr>
      <t>1,2,4-</t>
    </r>
    <r>
      <rPr>
        <sz val="10"/>
        <rFont val="宋体"/>
        <family val="3"/>
        <charset val="134"/>
      </rPr>
      <t>三氮唑的出厂价格在</t>
    </r>
    <r>
      <rPr>
        <sz val="10"/>
        <rFont val="Arial"/>
        <family val="2"/>
      </rPr>
      <t>10</t>
    </r>
    <r>
      <rPr>
        <sz val="10"/>
        <rFont val="宋体"/>
        <family val="3"/>
        <charset val="134"/>
      </rPr>
      <t>月中旬开始表现出涨势，对戊唑醇原药的出厂价格有一定提振作用。据悉，</t>
    </r>
    <r>
      <rPr>
        <sz val="10"/>
        <rFont val="Arial"/>
        <family val="2"/>
      </rPr>
      <t>9</t>
    </r>
    <r>
      <rPr>
        <sz val="10"/>
        <rFont val="宋体"/>
        <family val="3"/>
        <charset val="134"/>
      </rPr>
      <t>月底，</t>
    </r>
    <r>
      <rPr>
        <sz val="10"/>
        <rFont val="Arial"/>
        <family val="2"/>
      </rPr>
      <t>1,2,4-</t>
    </r>
    <r>
      <rPr>
        <sz val="10"/>
        <rFont val="宋体"/>
        <family val="3"/>
        <charset val="134"/>
      </rPr>
      <t>三氮唑出厂价格由跌转稳，到</t>
    </r>
    <r>
      <rPr>
        <sz val="10"/>
        <rFont val="Arial"/>
        <family val="2"/>
      </rPr>
      <t>10</t>
    </r>
    <r>
      <rPr>
        <sz val="10"/>
        <rFont val="宋体"/>
        <family val="3"/>
        <charset val="134"/>
      </rPr>
      <t>月中旬，</t>
    </r>
    <r>
      <rPr>
        <sz val="10"/>
        <rFont val="Arial"/>
        <family val="2"/>
      </rPr>
      <t>1,2,4-</t>
    </r>
    <r>
      <rPr>
        <sz val="10"/>
        <rFont val="宋体"/>
        <family val="3"/>
        <charset val="134"/>
      </rPr>
      <t>三氮唑的出厂价格与</t>
    </r>
    <r>
      <rPr>
        <sz val="10"/>
        <rFont val="Arial"/>
        <family val="2"/>
      </rPr>
      <t>10</t>
    </r>
    <r>
      <rPr>
        <sz val="10"/>
        <rFont val="宋体"/>
        <family val="3"/>
        <charset val="134"/>
      </rPr>
      <t>月初相比，增长大概</t>
    </r>
    <r>
      <rPr>
        <sz val="10"/>
        <rFont val="Arial"/>
        <family val="2"/>
      </rPr>
      <t>3%</t>
    </r>
    <r>
      <rPr>
        <sz val="10"/>
        <rFont val="宋体"/>
        <family val="3"/>
        <charset val="134"/>
      </rPr>
      <t>左右。戊唑醇原药的原材料生产成本有所上涨。在生产成本的增长情况下，戊唑醇原药在</t>
    </r>
    <r>
      <rPr>
        <sz val="10"/>
        <rFont val="Arial"/>
        <family val="2"/>
      </rPr>
      <t>10</t>
    </r>
    <r>
      <rPr>
        <sz val="10"/>
        <rFont val="宋体"/>
        <family val="3"/>
        <charset val="134"/>
      </rPr>
      <t>月中旬的报价上显得谨慎。对于成交时的过分压价的操作，戊唑醇原药生产企业也显示出一定的拒绝态度。
从</t>
    </r>
    <r>
      <rPr>
        <sz val="10"/>
        <rFont val="Arial"/>
        <family val="2"/>
      </rPr>
      <t>10</t>
    </r>
    <r>
      <rPr>
        <sz val="10"/>
        <rFont val="宋体"/>
        <family val="3"/>
        <charset val="134"/>
      </rPr>
      <t>月中上旬戊唑醇原药市场看，其依旧缺乏下游需求的有力支撑。同时，增长的供应量利空着其出厂价格的上涨。然而，随着其生产成本的增长，戊唑醇原药生产企业在生产上会再度减少。故相信在下月，戊唑醇原药出厂价格保持相对稳态的几率更大，甚至会出现略有上涨的可能。</t>
    </r>
  </si>
  <si>
    <r>
      <t>2023</t>
    </r>
    <r>
      <rPr>
        <sz val="10"/>
        <rFont val="宋体"/>
        <family val="3"/>
        <charset val="134"/>
      </rPr>
      <t>年</t>
    </r>
    <r>
      <rPr>
        <sz val="10"/>
        <rFont val="Arial"/>
        <family val="2"/>
      </rPr>
      <t>10</t>
    </r>
    <r>
      <rPr>
        <sz val="10"/>
        <rFont val="宋体"/>
        <family val="3"/>
        <charset val="134"/>
      </rPr>
      <t>月中上旬，肟菌酯原药出厂价格环比基本保持稳定，同比下降</t>
    </r>
    <r>
      <rPr>
        <sz val="10"/>
        <rFont val="Arial"/>
        <family val="2"/>
      </rPr>
      <t>28.3%</t>
    </r>
    <r>
      <rPr>
        <sz val="10"/>
        <rFont val="宋体"/>
        <family val="3"/>
        <charset val="134"/>
      </rPr>
      <t xml:space="preserve">（与上月趋势维持稳定的预测相符）。
</t>
    </r>
    <r>
      <rPr>
        <sz val="10"/>
        <rFont val="Arial"/>
        <family val="2"/>
      </rPr>
      <t>10</t>
    </r>
    <r>
      <rPr>
        <sz val="10"/>
        <rFont val="宋体"/>
        <family val="3"/>
        <charset val="134"/>
      </rPr>
      <t>月中上旬，肟菌酯原药的出厂价格延续上月的稳态，环比保持稳而不跌的状态。这主要是由于经历中国国庆假期，肟菌酯原药的市场供需量变化不大所致。需求上，肟菌酯原药虽然下游持续低迷，但依然有新订单维持市场。肟菌酯原药的生产企业在成交价格上有一定的维持稳定的话语权。故持续利好肟菌酯原药维持稳定。供应上，肟菌酯原药生产企业持续保持低位运行，与低迷的市场需求相匹配，形成供需相对平衡状态。据悉，肟菌酯原药主要生产企业京博农化科技有限公司、辽宁众辉生物科技有限公司等生产企业生产开工率在国庆前后波动并不大，基本保持在低位的运行状态。
据西美信息</t>
    </r>
    <r>
      <rPr>
        <sz val="10"/>
        <rFont val="Arial"/>
        <family val="2"/>
      </rPr>
      <t>10</t>
    </r>
    <r>
      <rPr>
        <sz val="10"/>
        <rFont val="宋体"/>
        <family val="3"/>
        <charset val="134"/>
      </rPr>
      <t>月中旬了解，大部分肟菌酯原药生产企业表示，由于下游走货缓慢，在</t>
    </r>
    <r>
      <rPr>
        <sz val="10"/>
        <rFont val="Arial"/>
        <family val="2"/>
      </rPr>
      <t>10</t>
    </r>
    <r>
      <rPr>
        <sz val="10"/>
        <rFont val="宋体"/>
        <family val="3"/>
        <charset val="134"/>
      </rPr>
      <t>月中旬下调其生产开工率减少肟菌酯原药的产出。这间接导致部分地区的肟菌酯原药供应出现间歇性供应紧张的情况，甚至有部分区域经理对肟菌酯原药的出厂价格有上调的倾向。短期内，肟菌酯原药的出厂价格有望略有上涨。但相信这种上涨幅度不大，而且也会出现持续上涨乏力的情况，进而转涨为稳，甚至略有回落的可能。因此，预计下月肟菌酯原药的出厂价格依然会以稳态的走势为主，同时受到部分地区的供货不平衡影响而出现报价上的浮动。</t>
    </r>
  </si>
  <si>
    <r>
      <t>2023</t>
    </r>
    <r>
      <rPr>
        <sz val="10"/>
        <rFont val="宋体"/>
        <family val="3"/>
        <charset val="134"/>
      </rPr>
      <t>年</t>
    </r>
    <r>
      <rPr>
        <sz val="10"/>
        <rFont val="Arial"/>
        <family val="2"/>
      </rPr>
      <t>10</t>
    </r>
    <r>
      <rPr>
        <sz val="10"/>
        <rFont val="宋体"/>
        <family val="3"/>
        <charset val="134"/>
      </rPr>
      <t>月中上旬，草甘膦原药出厂价格环比下降</t>
    </r>
    <r>
      <rPr>
        <sz val="10"/>
        <rFont val="Arial"/>
        <family val="2"/>
      </rPr>
      <t>6.2%</t>
    </r>
    <r>
      <rPr>
        <sz val="10"/>
        <rFont val="宋体"/>
        <family val="3"/>
        <charset val="134"/>
      </rPr>
      <t>，同比下降</t>
    </r>
    <r>
      <rPr>
        <sz val="10"/>
        <rFont val="Arial"/>
        <family val="2"/>
      </rPr>
      <t>48.3%</t>
    </r>
    <r>
      <rPr>
        <sz val="10"/>
        <rFont val="宋体"/>
        <family val="3"/>
        <charset val="134"/>
      </rPr>
      <t>（与上月预测的价格下跌趋势基本相符）。</t>
    </r>
    <r>
      <rPr>
        <sz val="10"/>
        <rFont val="Arial"/>
        <family val="2"/>
      </rPr>
      <t>10</t>
    </r>
    <r>
      <rPr>
        <sz val="10"/>
        <rFont val="宋体"/>
        <family val="3"/>
        <charset val="134"/>
      </rPr>
      <t>月国庆假期后，中国草甘膦原药出厂价格由跌转稳。与上月环比，</t>
    </r>
    <r>
      <rPr>
        <sz val="10"/>
        <rFont val="Arial"/>
        <family val="2"/>
      </rPr>
      <t>10</t>
    </r>
    <r>
      <rPr>
        <sz val="10"/>
        <rFont val="宋体"/>
        <family val="3"/>
        <charset val="134"/>
      </rPr>
      <t>月中上旬草甘膦原药的出厂价格虽然下降，但其跌幅与上月相比已缩窄。
需求方面，草甘膦原药需求的低迷持续利空其出厂价格的上涨。在</t>
    </r>
    <r>
      <rPr>
        <sz val="10"/>
        <rFont val="Arial"/>
        <family val="2"/>
      </rPr>
      <t>10</t>
    </r>
    <r>
      <rPr>
        <sz val="10"/>
        <rFont val="宋体"/>
        <family val="3"/>
        <charset val="134"/>
      </rPr>
      <t>月国庆假期前后，国内外草甘膦原药需求订单稀少。据悉，在</t>
    </r>
    <r>
      <rPr>
        <sz val="10"/>
        <rFont val="Arial"/>
        <family val="2"/>
      </rPr>
      <t>10</t>
    </r>
    <r>
      <rPr>
        <sz val="10"/>
        <rFont val="宋体"/>
        <family val="3"/>
        <charset val="134"/>
      </rPr>
      <t>月中上旬，中国草甘膦原药的海内外订单偏少，业内询单多而实际成单少，采购者普遍持观望态度。虽然有少量成单，但采购者往往会将价格压低才成交，大概有</t>
    </r>
    <r>
      <rPr>
        <sz val="10"/>
        <rFont val="Arial"/>
        <family val="2"/>
      </rPr>
      <t>3%-4%</t>
    </r>
    <r>
      <rPr>
        <sz val="10"/>
        <rFont val="宋体"/>
        <family val="3"/>
        <charset val="134"/>
      </rPr>
      <t>的价格可谈幅度。
供应方面，草甘膦原药生产企业挺价情绪浓厚，利好草甘膦原药出厂价格由跌转稳。一方面，据悉江苏扬农化工集团有限公司、南通江山股份有限公司、湖北兴发集团股份有限公司等主流生产企业均一直维持着相对低的生产开工率，并且在国庆假期减少其草甘膦原药产出。虽然国庆假期后，这些主流生产企业的产出量已恢复到假期前，但整体的市面的供应量环比已减少，对草甘膦原药的出厂价格有一定的止跌作用。另一方面，草甘膦原药生产企业在成交价格上不愿意调低其价格换取成交的机会，迫使刚需的采购者不得不以高于上月的成交价格成交。这无疑对草甘膦原药出厂价格的维持稳定有着积极的作用。
而原材料成本的下降则利空草甘膦原药出厂价格的维持稳定。进入</t>
    </r>
    <r>
      <rPr>
        <sz val="10"/>
        <rFont val="Arial"/>
        <family val="2"/>
      </rPr>
      <t>10</t>
    </r>
    <r>
      <rPr>
        <sz val="10"/>
        <rFont val="宋体"/>
        <family val="3"/>
        <charset val="134"/>
      </rPr>
      <t>月，草甘膦原药的主要原材料甘氨酸、黄磷、液氯、多聚甲醛等的出厂价格与</t>
    </r>
    <r>
      <rPr>
        <sz val="10"/>
        <rFont val="Arial"/>
        <family val="2"/>
      </rPr>
      <t>9</t>
    </r>
    <r>
      <rPr>
        <sz val="10"/>
        <rFont val="宋体"/>
        <family val="3"/>
        <charset val="134"/>
      </rPr>
      <t>月底相比有着不同程度的下降。据悉，</t>
    </r>
    <r>
      <rPr>
        <sz val="10"/>
        <rFont val="Arial"/>
        <family val="2"/>
      </rPr>
      <t>10</t>
    </r>
    <r>
      <rPr>
        <sz val="10"/>
        <rFont val="宋体"/>
        <family val="3"/>
        <charset val="134"/>
      </rPr>
      <t>月中上旬，草甘膦的生产上的原材料成本有大概</t>
    </r>
    <r>
      <rPr>
        <sz val="10"/>
        <rFont val="Arial"/>
        <family val="2"/>
      </rPr>
      <t>0.5%</t>
    </r>
    <r>
      <rPr>
        <sz val="10"/>
        <rFont val="宋体"/>
        <family val="3"/>
        <charset val="134"/>
      </rPr>
      <t>的下降幅度。
值得关注的是，到</t>
    </r>
    <r>
      <rPr>
        <sz val="10"/>
        <rFont val="Arial"/>
        <family val="2"/>
      </rPr>
      <t>10</t>
    </r>
    <r>
      <rPr>
        <sz val="10"/>
        <rFont val="宋体"/>
        <family val="3"/>
        <charset val="134"/>
      </rPr>
      <t>月中旬，据草甘膦原药生产企业表示，其海外的草甘膦原药需求有回暖迹象，出口南美和亚太地区的草甘膦原药订单有所增长。内销的补货订单也有所增加。截至到10月中旬，大部分草甘膦原药生产企业由于采购订单的增长而有计划进一步上调生产开工率。部分草甘膦原药生产企业对此已计划执行调涨出厂报价的操作。预计下月草甘膦原药的出厂价格上涨的可能性更大。</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</si>
</sst>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43" formatCode="_ * #,##0.00_ ;_ * \-#,##0.00_ ;_ * &quot;-&quot;??_ ;_ @_ "/>
    <numFmt numFmtId="164" formatCode="#,##0_ "/>
    <numFmt numFmtId="165" formatCode="0.0%"/>
    <numFmt numFmtId="166" formatCode="_ * #,##0_ ;_ * \-#,##0_ ;_ * &quot;-&quot;??_ ;_ @_ "/>
    <numFmt numFmtId="167" formatCode="&quot;¥&quot;#,##0_);[Red]\(&quot;¥&quot;#,##0\)"/>
    <numFmt numFmtId="168" formatCode="&quot;¥&quot;#,##0.00_);[Red]\(&quot;¥&quot;#,##0.00\)"/>
  </numFmts>
  <fonts count="36">
    <font>
      <sz val="11"/>
      <color theme="1"/>
      <name val="Calibri"/>
      <family val="2"/>
      <scheme val="minor"/>
    </font>
    <font>
      <sz val="9"/>
      <name val="Calibri"/>
      <family val="3"/>
      <charset val="134"/>
      <scheme val="minor"/>
    </font>
    <font>
      <sz val="11"/>
      <color theme="1"/>
      <name val="Calibri"/>
      <family val="2"/>
      <scheme val="minor"/>
    </font>
    <font>
      <b/>
      <sz val="10.5"/>
      <color theme="1"/>
      <name val="Arial"/>
      <family val="2"/>
    </font>
    <font>
      <b/>
      <sz val="10.5"/>
      <name val="Arial"/>
      <family val="2"/>
    </font>
    <font>
      <sz val="10.5"/>
      <color theme="1"/>
      <name val="Arial"/>
      <family val="2"/>
    </font>
    <font>
      <i/>
      <sz val="10.5"/>
      <name val="Arial"/>
      <family val="2"/>
    </font>
    <font>
      <b/>
      <sz val="10.5"/>
      <color theme="9" tint="-0.249977111117893"/>
      <name val="Arial"/>
      <family val="2"/>
    </font>
    <font>
      <sz val="10.5"/>
      <name val="Arial"/>
      <family val="2"/>
    </font>
    <font>
      <sz val="10"/>
      <color theme="1"/>
      <name val="Arial"/>
      <family val="2"/>
    </font>
    <font>
      <i/>
      <sz val="10.5"/>
      <color theme="1"/>
      <name val="Arial"/>
      <family val="2"/>
    </font>
    <font>
      <sz val="10.5"/>
      <color theme="9" tint="-0.249977111117893"/>
      <name val="Arial"/>
      <family val="2"/>
    </font>
    <font>
      <sz val="12"/>
      <color theme="1"/>
      <name val="Arial"/>
      <family val="2"/>
    </font>
    <font>
      <b/>
      <sz val="11"/>
      <color theme="1"/>
      <name val="Arial"/>
      <family val="2"/>
    </font>
    <font>
      <b/>
      <sz val="11"/>
      <name val="Arial"/>
      <family val="2"/>
    </font>
    <font>
      <sz val="11"/>
      <color theme="1"/>
      <name val="Arial"/>
      <family val="2"/>
    </font>
    <font>
      <b/>
      <sz val="11"/>
      <color theme="9" tint="-0.249977111117893"/>
      <name val="Arial"/>
      <family val="2"/>
    </font>
    <font>
      <sz val="8"/>
      <name val="Calibri"/>
      <family val="2"/>
      <scheme val="minor"/>
    </font>
    <font>
      <sz val="11"/>
      <color theme="1"/>
      <name val="宋体"/>
      <family val="2"/>
      <charset val="134"/>
    </font>
    <font>
      <i/>
      <sz val="10.5"/>
      <name val="微软雅黑"/>
      <family val="2"/>
      <charset val="134"/>
    </font>
    <font>
      <i/>
      <sz val="10.5"/>
      <name val="Arial"/>
      <family val="2"/>
      <charset val="134"/>
    </font>
    <font>
      <b/>
      <sz val="11"/>
      <color theme="9" tint="-0.249977111117893"/>
      <name val="宋体"/>
      <family val="3"/>
      <charset val="134"/>
    </font>
    <font>
      <b/>
      <sz val="11"/>
      <color theme="9" tint="-0.249977111117893"/>
      <name val="宋体"/>
      <family val="2"/>
      <charset val="134"/>
    </font>
    <font>
      <sz val="10.5"/>
      <color theme="1"/>
      <name val="宋体"/>
      <family val="2"/>
      <charset val="134"/>
    </font>
    <font>
      <b/>
      <sz val="10.5"/>
      <color theme="9" tint="-0.249977111117893"/>
      <name val="宋体"/>
      <family val="3"/>
      <charset val="134"/>
    </font>
    <font>
      <b/>
      <sz val="11"/>
      <name val="微软雅黑"/>
      <family val="2"/>
      <charset val="134"/>
    </font>
    <font>
      <sz val="10.5"/>
      <color theme="1"/>
      <name val="微软雅黑"/>
      <family val="2"/>
      <charset val="134"/>
    </font>
    <font>
      <b/>
      <sz val="10.5"/>
      <color theme="9" tint="-0.249977111117893"/>
      <name val="微软雅黑"/>
      <family val="2"/>
      <charset val="134"/>
    </font>
    <font>
      <sz val="10"/>
      <name val="Arial"/>
      <family val="2"/>
    </font>
    <font>
      <sz val="10"/>
      <name val="宋体"/>
      <family val="3"/>
      <charset val="134"/>
    </font>
    <font>
      <sz val="9"/>
      <name val="Calibri"/>
      <family val="2"/>
      <scheme val="minor"/>
    </font>
    <font>
      <sz val="11"/>
      <color theme="1"/>
      <name val="宋体"/>
      <family val="3"/>
      <charset val="134"/>
    </font>
    <font>
      <sz val="11"/>
      <name val="Arial"/>
      <family val="2"/>
    </font>
    <font>
      <sz val="10.5"/>
      <color theme="1"/>
      <name val="宋体"/>
      <family val="3"/>
      <charset val="134"/>
    </font>
    <font>
      <sz val="10"/>
      <color theme="1"/>
      <name val="宋体"/>
      <family val="3"/>
      <charset val="134"/>
    </font>
    <font>
      <sz val="11"/>
      <name val="宋体"/>
      <family val="3"/>
      <charset val="134"/>
    </font>
  </fonts>
  <fills count="5">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s>
  <borders count="50">
    <border>
      <left/>
      <right/>
      <top/>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dashed">
        <color indexed="64"/>
      </right>
      <top style="thin">
        <color indexed="64"/>
      </top>
      <bottom style="thin">
        <color indexed="64"/>
      </bottom>
      <diagonal/>
    </border>
    <border>
      <left style="hair">
        <color indexed="64"/>
      </left>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right style="hair">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top/>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242">
    <xf numFmtId="0" fontId="0" fillId="0" borderId="0" xfId="0"/>
    <xf numFmtId="3" fontId="4" fillId="2" borderId="3" xfId="0" applyNumberFormat="1" applyFont="1" applyFill="1" applyBorder="1" applyAlignment="1">
      <alignment horizontal="left" vertical="center"/>
    </xf>
    <xf numFmtId="0" fontId="5" fillId="0" borderId="1" xfId="0" applyFont="1" applyBorder="1" applyAlignment="1">
      <alignment vertical="center"/>
    </xf>
    <xf numFmtId="0" fontId="3" fillId="2" borderId="12" xfId="0" applyFont="1" applyFill="1" applyBorder="1" applyAlignment="1">
      <alignment horizontal="center" vertical="center"/>
    </xf>
    <xf numFmtId="0" fontId="5" fillId="0" borderId="0" xfId="0" applyFont="1" applyBorder="1" applyAlignment="1">
      <alignment vertical="center"/>
    </xf>
    <xf numFmtId="0" fontId="5" fillId="2" borderId="8" xfId="0" applyFont="1" applyFill="1" applyBorder="1" applyAlignment="1">
      <alignment horizontal="center" vertical="center"/>
    </xf>
    <xf numFmtId="0" fontId="5" fillId="2" borderId="9" xfId="0" applyFont="1" applyFill="1" applyBorder="1" applyAlignment="1">
      <alignment vertical="center"/>
    </xf>
    <xf numFmtId="164" fontId="5" fillId="0" borderId="9" xfId="0" applyNumberFormat="1" applyFont="1" applyBorder="1" applyAlignment="1">
      <alignment vertical="center"/>
    </xf>
    <xf numFmtId="10" fontId="5" fillId="0" borderId="9" xfId="0" applyNumberFormat="1" applyFont="1" applyBorder="1" applyAlignment="1">
      <alignment vertical="center"/>
    </xf>
    <xf numFmtId="165" fontId="5" fillId="0" borderId="9" xfId="1" applyNumberFormat="1" applyFont="1" applyBorder="1" applyAlignment="1">
      <alignment vertical="center"/>
    </xf>
    <xf numFmtId="9" fontId="5" fillId="0" borderId="10" xfId="0" applyNumberFormat="1" applyFont="1" applyBorder="1" applyAlignment="1">
      <alignment horizontal="left" vertical="center" wrapText="1"/>
    </xf>
    <xf numFmtId="0" fontId="5" fillId="2" borderId="5" xfId="0" applyFont="1" applyFill="1" applyBorder="1" applyAlignment="1">
      <alignment horizontal="center" vertical="center"/>
    </xf>
    <xf numFmtId="0" fontId="5" fillId="2" borderId="6" xfId="0" applyFont="1" applyFill="1" applyBorder="1" applyAlignment="1">
      <alignment vertical="center"/>
    </xf>
    <xf numFmtId="164" fontId="5" fillId="0" borderId="6" xfId="0" applyNumberFormat="1" applyFont="1" applyBorder="1" applyAlignment="1">
      <alignment vertical="center"/>
    </xf>
    <xf numFmtId="10" fontId="5" fillId="0" borderId="6" xfId="0" applyNumberFormat="1" applyFont="1" applyBorder="1" applyAlignment="1">
      <alignment vertical="center"/>
    </xf>
    <xf numFmtId="165" fontId="5" fillId="0" borderId="6" xfId="1" applyNumberFormat="1" applyFont="1" applyBorder="1" applyAlignment="1">
      <alignment vertical="center"/>
    </xf>
    <xf numFmtId="0" fontId="5" fillId="0" borderId="7" xfId="0" applyFont="1" applyBorder="1" applyAlignment="1">
      <alignment horizontal="left" vertical="center" wrapText="1"/>
    </xf>
    <xf numFmtId="0" fontId="5" fillId="2" borderId="14" xfId="0" applyFont="1" applyFill="1" applyBorder="1" applyAlignment="1">
      <alignment horizontal="center" vertical="center"/>
    </xf>
    <xf numFmtId="0" fontId="5" fillId="2" borderId="15" xfId="0" applyFont="1" applyFill="1" applyBorder="1" applyAlignment="1">
      <alignment vertical="center"/>
    </xf>
    <xf numFmtId="164" fontId="5" fillId="0" borderId="15" xfId="0" applyNumberFormat="1" applyFont="1" applyBorder="1" applyAlignment="1">
      <alignment vertical="center"/>
    </xf>
    <xf numFmtId="10" fontId="5" fillId="0" borderId="15" xfId="0" applyNumberFormat="1" applyFont="1" applyBorder="1" applyAlignment="1">
      <alignment vertical="center"/>
    </xf>
    <xf numFmtId="165" fontId="5" fillId="0" borderId="15" xfId="1" applyNumberFormat="1" applyFont="1" applyBorder="1" applyAlignment="1">
      <alignment vertical="center"/>
    </xf>
    <xf numFmtId="9" fontId="5" fillId="0" borderId="16" xfId="0" applyNumberFormat="1" applyFont="1" applyBorder="1" applyAlignment="1">
      <alignment horizontal="left" vertical="center" wrapText="1"/>
    </xf>
    <xf numFmtId="0" fontId="5" fillId="0" borderId="17" xfId="0" applyFont="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vertical="center" wrapText="1"/>
    </xf>
    <xf numFmtId="3" fontId="4" fillId="4" borderId="3" xfId="0" applyNumberFormat="1" applyFont="1" applyFill="1" applyBorder="1" applyAlignment="1">
      <alignment horizontal="left" vertical="center"/>
    </xf>
    <xf numFmtId="0" fontId="3" fillId="4" borderId="12" xfId="0" applyFont="1" applyFill="1" applyBorder="1" applyAlignment="1">
      <alignment horizontal="center" vertical="center"/>
    </xf>
    <xf numFmtId="165" fontId="9" fillId="0" borderId="18" xfId="0" applyNumberFormat="1" applyFont="1" applyBorder="1" applyAlignment="1">
      <alignment vertical="center"/>
    </xf>
    <xf numFmtId="42" fontId="5" fillId="0" borderId="9" xfId="0" applyNumberFormat="1" applyFont="1" applyBorder="1" applyAlignment="1">
      <alignment vertical="center"/>
    </xf>
    <xf numFmtId="42" fontId="5" fillId="0" borderId="6" xfId="0" applyNumberFormat="1" applyFont="1" applyBorder="1" applyAlignment="1">
      <alignment vertical="center"/>
    </xf>
    <xf numFmtId="42" fontId="5" fillId="0" borderId="15" xfId="0" applyNumberFormat="1" applyFont="1" applyBorder="1" applyAlignment="1">
      <alignment vertical="center"/>
    </xf>
    <xf numFmtId="0" fontId="10" fillId="0" borderId="0" xfId="0" applyFont="1" applyBorder="1" applyAlignment="1">
      <alignment vertical="center"/>
    </xf>
    <xf numFmtId="0" fontId="5" fillId="2" borderId="22" xfId="0" applyFont="1" applyFill="1" applyBorder="1" applyAlignment="1">
      <alignment horizontal="center" vertical="center"/>
    </xf>
    <xf numFmtId="0" fontId="5" fillId="2" borderId="23" xfId="0" applyFont="1" applyFill="1" applyBorder="1" applyAlignment="1">
      <alignment vertical="center"/>
    </xf>
    <xf numFmtId="42" fontId="5" fillId="0" borderId="23" xfId="0" applyNumberFormat="1" applyFont="1" applyBorder="1" applyAlignment="1">
      <alignment vertical="center"/>
    </xf>
    <xf numFmtId="9" fontId="5" fillId="0" borderId="24" xfId="0" applyNumberFormat="1" applyFont="1" applyBorder="1" applyAlignment="1">
      <alignment horizontal="left" vertical="center" wrapText="1"/>
    </xf>
    <xf numFmtId="0" fontId="3" fillId="2" borderId="21" xfId="0" applyFont="1" applyFill="1" applyBorder="1" applyAlignment="1">
      <alignment horizontal="center" vertical="center"/>
    </xf>
    <xf numFmtId="166" fontId="5" fillId="0" borderId="0" xfId="2" applyNumberFormat="1" applyFont="1" applyBorder="1" applyAlignment="1">
      <alignment vertical="center"/>
    </xf>
    <xf numFmtId="3" fontId="5" fillId="0" borderId="26" xfId="0" applyNumberFormat="1" applyFont="1" applyBorder="1" applyAlignment="1">
      <alignment horizontal="right" vertical="center" wrapText="1" indent="1"/>
    </xf>
    <xf numFmtId="3" fontId="5" fillId="0" borderId="27" xfId="0" applyNumberFormat="1" applyFont="1" applyBorder="1" applyAlignment="1">
      <alignment horizontal="right" vertical="center" wrapText="1" indent="1"/>
    </xf>
    <xf numFmtId="0" fontId="5" fillId="0" borderId="27" xfId="0" applyFont="1" applyBorder="1" applyAlignment="1">
      <alignment horizontal="right" vertical="center" wrapText="1" indent="1"/>
    </xf>
    <xf numFmtId="0" fontId="5" fillId="0" borderId="26" xfId="0" applyFont="1" applyBorder="1" applyAlignment="1">
      <alignment horizontal="right" vertical="center" wrapText="1" indent="1"/>
    </xf>
    <xf numFmtId="166" fontId="5" fillId="0" borderId="24" xfId="2" applyNumberFormat="1" applyFont="1" applyBorder="1" applyAlignment="1">
      <alignment horizontal="right" vertical="center" wrapText="1" indent="1"/>
    </xf>
    <xf numFmtId="166" fontId="5" fillId="0" borderId="28" xfId="2" applyNumberFormat="1" applyFont="1" applyBorder="1" applyAlignment="1">
      <alignment horizontal="right" vertical="center" wrapText="1" indent="1"/>
    </xf>
    <xf numFmtId="3" fontId="5" fillId="0" borderId="24" xfId="0" applyNumberFormat="1" applyFont="1" applyBorder="1" applyAlignment="1">
      <alignment horizontal="right" vertical="center" wrapText="1" indent="1"/>
    </xf>
    <xf numFmtId="3" fontId="5" fillId="0" borderId="30" xfId="0" applyNumberFormat="1" applyFont="1" applyBorder="1" applyAlignment="1">
      <alignment horizontal="right" vertical="center" wrapText="1" indent="1"/>
    </xf>
    <xf numFmtId="0" fontId="5" fillId="0" borderId="30" xfId="0" applyFont="1" applyBorder="1" applyAlignment="1">
      <alignment horizontal="right" vertical="center" wrapText="1" indent="1"/>
    </xf>
    <xf numFmtId="0" fontId="5" fillId="0" borderId="24" xfId="0" applyFont="1" applyBorder="1" applyAlignment="1">
      <alignment horizontal="right" vertical="center" wrapText="1" indent="1"/>
    </xf>
    <xf numFmtId="166" fontId="5" fillId="0" borderId="29" xfId="2" applyNumberFormat="1" applyFont="1" applyBorder="1" applyAlignment="1">
      <alignment vertical="center"/>
    </xf>
    <xf numFmtId="0" fontId="3" fillId="4" borderId="19" xfId="0" applyFont="1" applyFill="1" applyBorder="1" applyAlignment="1">
      <alignment horizontal="center" vertical="center"/>
    </xf>
    <xf numFmtId="0" fontId="3" fillId="4" borderId="19" xfId="0" applyFont="1" applyFill="1" applyBorder="1" applyAlignment="1">
      <alignment horizontal="center" vertical="center"/>
    </xf>
    <xf numFmtId="165" fontId="12" fillId="0" borderId="18" xfId="0" applyNumberFormat="1" applyFont="1" applyBorder="1" applyAlignment="1">
      <alignment vertical="center"/>
    </xf>
    <xf numFmtId="42" fontId="5" fillId="0" borderId="24" xfId="0" applyNumberFormat="1" applyFont="1" applyBorder="1" applyAlignment="1">
      <alignment horizontal="left" vertical="center" indent="3"/>
    </xf>
    <xf numFmtId="42" fontId="5" fillId="0" borderId="23" xfId="0" applyNumberFormat="1" applyFont="1" applyBorder="1" applyAlignment="1">
      <alignment horizontal="left" vertical="center" indent="3"/>
    </xf>
    <xf numFmtId="0" fontId="3"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3" fillId="0" borderId="0" xfId="0" applyFont="1" applyAlignment="1">
      <alignment vertical="center" wrapText="1"/>
    </xf>
    <xf numFmtId="0" fontId="13" fillId="4" borderId="19" xfId="0" applyFont="1" applyFill="1" applyBorder="1" applyAlignment="1">
      <alignment horizontal="center" vertical="center"/>
    </xf>
    <xf numFmtId="0" fontId="13" fillId="4" borderId="19" xfId="0" applyFont="1" applyFill="1" applyBorder="1" applyAlignment="1">
      <alignment horizontal="center" vertical="center"/>
    </xf>
    <xf numFmtId="0" fontId="13" fillId="2" borderId="21" xfId="0" applyFont="1" applyFill="1" applyBorder="1" applyAlignment="1">
      <alignment horizontal="center" vertical="center"/>
    </xf>
    <xf numFmtId="0" fontId="13" fillId="0" borderId="0" xfId="0" applyFont="1" applyBorder="1" applyAlignment="1">
      <alignment vertical="center" wrapText="1"/>
    </xf>
    <xf numFmtId="0" fontId="15" fillId="2" borderId="22" xfId="0" applyFont="1" applyFill="1" applyBorder="1" applyAlignment="1">
      <alignment horizontal="center" vertical="center"/>
    </xf>
    <xf numFmtId="0" fontId="15" fillId="2" borderId="23" xfId="0" applyFont="1" applyFill="1" applyBorder="1" applyAlignment="1">
      <alignment vertical="center"/>
    </xf>
    <xf numFmtId="42" fontId="15" fillId="0" borderId="23" xfId="0" applyNumberFormat="1" applyFont="1" applyBorder="1" applyAlignment="1">
      <alignment horizontal="left" vertical="center" indent="3"/>
    </xf>
    <xf numFmtId="42" fontId="15" fillId="0" borderId="24" xfId="0" applyNumberFormat="1" applyFont="1" applyBorder="1" applyAlignment="1">
      <alignment horizontal="left" vertical="center" indent="3"/>
    </xf>
    <xf numFmtId="165" fontId="15" fillId="0" borderId="18" xfId="0" applyNumberFormat="1" applyFont="1" applyBorder="1" applyAlignment="1">
      <alignment vertical="center"/>
    </xf>
    <xf numFmtId="9" fontId="15" fillId="0" borderId="24" xfId="0" applyNumberFormat="1" applyFont="1" applyBorder="1" applyAlignment="1">
      <alignment horizontal="left" vertical="center" wrapText="1"/>
    </xf>
    <xf numFmtId="166" fontId="15" fillId="0" borderId="28" xfId="2" applyNumberFormat="1" applyFont="1" applyBorder="1" applyAlignment="1">
      <alignment horizontal="right" vertical="center" wrapText="1" indent="1"/>
    </xf>
    <xf numFmtId="3" fontId="15" fillId="0" borderId="26" xfId="0" applyNumberFormat="1" applyFont="1" applyBorder="1" applyAlignment="1">
      <alignment horizontal="right" vertical="center" wrapText="1" indent="1"/>
    </xf>
    <xf numFmtId="3" fontId="15" fillId="0" borderId="24" xfId="0" applyNumberFormat="1" applyFont="1" applyBorder="1" applyAlignment="1">
      <alignment horizontal="right" vertical="center" wrapText="1" indent="1"/>
    </xf>
    <xf numFmtId="3" fontId="15" fillId="0" borderId="27" xfId="0" applyNumberFormat="1" applyFont="1" applyBorder="1" applyAlignment="1">
      <alignment horizontal="right" vertical="center" wrapText="1" indent="1"/>
    </xf>
    <xf numFmtId="3" fontId="15" fillId="0" borderId="30" xfId="0" applyNumberFormat="1" applyFont="1" applyBorder="1" applyAlignment="1">
      <alignment horizontal="right" vertical="center" wrapText="1" indent="1"/>
    </xf>
    <xf numFmtId="0" fontId="15" fillId="0" borderId="27" xfId="0" applyFont="1" applyBorder="1" applyAlignment="1">
      <alignment horizontal="right" vertical="center" wrapText="1" indent="1"/>
    </xf>
    <xf numFmtId="0" fontId="15" fillId="0" borderId="30" xfId="0" applyFont="1" applyBorder="1" applyAlignment="1">
      <alignment horizontal="right" vertical="center" wrapText="1" indent="1"/>
    </xf>
    <xf numFmtId="0" fontId="15" fillId="0" borderId="26" xfId="0" applyFont="1" applyBorder="1" applyAlignment="1">
      <alignment horizontal="right" vertical="center" wrapText="1" indent="1"/>
    </xf>
    <xf numFmtId="0" fontId="15" fillId="0" borderId="24" xfId="0" applyFont="1" applyBorder="1" applyAlignment="1">
      <alignment horizontal="right" vertical="center" wrapText="1" indent="1"/>
    </xf>
    <xf numFmtId="165" fontId="5" fillId="0" borderId="0" xfId="1" applyNumberFormat="1" applyFont="1" applyBorder="1" applyAlignment="1">
      <alignment vertical="center"/>
    </xf>
    <xf numFmtId="0" fontId="13" fillId="4" borderId="19" xfId="0" applyFont="1" applyFill="1" applyBorder="1" applyAlignment="1">
      <alignment horizontal="center" vertical="center"/>
    </xf>
    <xf numFmtId="0" fontId="13" fillId="0" borderId="34" xfId="0" applyFont="1" applyBorder="1" applyAlignment="1">
      <alignment vertical="center" wrapText="1"/>
    </xf>
    <xf numFmtId="165" fontId="5" fillId="0" borderId="24" xfId="1" applyNumberFormat="1" applyFont="1" applyBorder="1" applyAlignment="1">
      <alignment vertical="center"/>
    </xf>
    <xf numFmtId="0" fontId="13" fillId="4" borderId="3" xfId="0" applyFont="1" applyFill="1" applyBorder="1" applyAlignment="1">
      <alignment vertical="center" wrapText="1"/>
    </xf>
    <xf numFmtId="0" fontId="13" fillId="4" borderId="32" xfId="0" applyFont="1" applyFill="1" applyBorder="1" applyAlignment="1">
      <alignment vertical="center" wrapText="1"/>
    </xf>
    <xf numFmtId="0" fontId="13" fillId="2" borderId="18" xfId="0" applyFont="1" applyFill="1" applyBorder="1" applyAlignment="1">
      <alignment horizontal="center" vertical="center"/>
    </xf>
    <xf numFmtId="0" fontId="13" fillId="0" borderId="18" xfId="0" applyFont="1" applyBorder="1" applyAlignment="1">
      <alignment vertical="center" wrapText="1"/>
    </xf>
    <xf numFmtId="166" fontId="15" fillId="0" borderId="18" xfId="2" applyNumberFormat="1" applyFont="1" applyBorder="1" applyAlignment="1">
      <alignment horizontal="right" vertical="center" wrapText="1" indent="1"/>
    </xf>
    <xf numFmtId="3" fontId="15" fillId="0" borderId="18" xfId="0" applyNumberFormat="1" applyFont="1" applyBorder="1" applyAlignment="1">
      <alignment horizontal="right" vertical="center" wrapText="1" indent="1"/>
    </xf>
    <xf numFmtId="165" fontId="5" fillId="0" borderId="18" xfId="1" applyNumberFormat="1" applyFont="1" applyBorder="1" applyAlignment="1">
      <alignment vertical="center"/>
    </xf>
    <xf numFmtId="0" fontId="15" fillId="0" borderId="18" xfId="0" applyFont="1" applyBorder="1" applyAlignment="1">
      <alignment horizontal="right" vertical="center" wrapText="1" indent="1"/>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3" fillId="4" borderId="32" xfId="0" applyFont="1" applyFill="1" applyBorder="1" applyAlignment="1">
      <alignment horizontal="center" vertical="center" wrapText="1"/>
    </xf>
    <xf numFmtId="0" fontId="13" fillId="4" borderId="20" xfId="0" applyFont="1" applyFill="1" applyBorder="1" applyAlignment="1">
      <alignment horizontal="center" vertical="center"/>
    </xf>
    <xf numFmtId="42" fontId="15" fillId="0" borderId="35" xfId="0" applyNumberFormat="1" applyFont="1" applyBorder="1" applyAlignment="1">
      <alignment horizontal="left" vertical="center" indent="3"/>
    </xf>
    <xf numFmtId="0" fontId="13" fillId="2" borderId="18"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8" xfId="0" applyFont="1" applyFill="1" applyBorder="1" applyAlignment="1">
      <alignment vertical="center"/>
    </xf>
    <xf numFmtId="0" fontId="13" fillId="4" borderId="4" xfId="0" applyFont="1" applyFill="1" applyBorder="1" applyAlignment="1">
      <alignment vertical="center" wrapText="1"/>
    </xf>
    <xf numFmtId="165" fontId="15" fillId="0" borderId="36" xfId="0" applyNumberFormat="1" applyFont="1" applyBorder="1" applyAlignment="1">
      <alignment vertical="center"/>
    </xf>
    <xf numFmtId="0" fontId="13" fillId="2" borderId="37" xfId="0" applyFont="1" applyFill="1" applyBorder="1" applyAlignment="1">
      <alignment horizontal="center" vertical="center"/>
    </xf>
    <xf numFmtId="166" fontId="15" fillId="0" borderId="37" xfId="2" applyNumberFormat="1" applyFont="1" applyBorder="1" applyAlignment="1">
      <alignment horizontal="right" vertical="center" wrapText="1" indent="1"/>
    </xf>
    <xf numFmtId="9" fontId="15" fillId="0" borderId="18" xfId="0" applyNumberFormat="1" applyFont="1" applyBorder="1" applyAlignment="1">
      <alignment horizontal="left" vertical="center" wrapText="1"/>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3" fillId="4" borderId="32"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4" borderId="38" xfId="0" applyFont="1" applyFill="1" applyBorder="1" applyAlignment="1">
      <alignment horizontal="center" vertical="center"/>
    </xf>
    <xf numFmtId="0" fontId="13" fillId="4" borderId="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3" fillId="4" borderId="32"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3" fillId="4" borderId="32" xfId="0" applyFont="1" applyFill="1" applyBorder="1" applyAlignment="1">
      <alignment horizontal="center" vertical="center" wrapText="1"/>
    </xf>
    <xf numFmtId="0" fontId="13" fillId="2" borderId="18" xfId="0" applyFont="1" applyFill="1" applyBorder="1" applyAlignment="1">
      <alignment horizontal="center" vertical="center"/>
    </xf>
    <xf numFmtId="0" fontId="20" fillId="0" borderId="0" xfId="0" applyFont="1" applyBorder="1" applyAlignment="1">
      <alignment vertical="center"/>
    </xf>
    <xf numFmtId="167" fontId="9" fillId="0" borderId="35" xfId="2" applyNumberFormat="1" applyFont="1" applyBorder="1" applyAlignment="1">
      <alignment horizontal="right" vertical="center"/>
    </xf>
    <xf numFmtId="167" fontId="9" fillId="0" borderId="23" xfId="2" applyNumberFormat="1" applyFont="1" applyBorder="1" applyAlignment="1">
      <alignment horizontal="right" vertical="center"/>
    </xf>
    <xf numFmtId="167" fontId="9" fillId="0" borderId="24" xfId="2" applyNumberFormat="1" applyFont="1" applyBorder="1" applyAlignment="1">
      <alignment horizontal="right" vertical="center"/>
    </xf>
    <xf numFmtId="166" fontId="9" fillId="0" borderId="37" xfId="2" applyNumberFormat="1" applyFont="1" applyBorder="1" applyAlignment="1">
      <alignment horizontal="right" vertical="center" wrapText="1" indent="1"/>
    </xf>
    <xf numFmtId="166" fontId="9" fillId="0" borderId="18" xfId="2" applyNumberFormat="1" applyFont="1" applyBorder="1" applyAlignment="1">
      <alignment horizontal="right" vertical="center" wrapText="1" indent="1"/>
    </xf>
    <xf numFmtId="3" fontId="9" fillId="0" borderId="18" xfId="0" applyNumberFormat="1" applyFont="1" applyBorder="1" applyAlignment="1">
      <alignment horizontal="right" vertical="center" wrapText="1" indent="1"/>
    </xf>
    <xf numFmtId="0" fontId="9" fillId="0" borderId="18" xfId="0" applyFont="1" applyBorder="1" applyAlignment="1">
      <alignment horizontal="right" vertical="center" wrapText="1" indent="1"/>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9" fontId="5" fillId="0" borderId="18" xfId="0" applyNumberFormat="1" applyFont="1" applyBorder="1" applyAlignment="1">
      <alignment horizontal="left" vertical="center" wrapText="1"/>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10" xfId="0" applyFont="1" applyFill="1" applyBorder="1" applyAlignment="1">
      <alignment horizontal="center" vertical="center" wrapText="1"/>
    </xf>
    <xf numFmtId="3" fontId="14" fillId="4" borderId="42" xfId="0" applyNumberFormat="1" applyFont="1" applyFill="1" applyBorder="1" applyAlignment="1">
      <alignment horizontal="center" vertical="center"/>
    </xf>
    <xf numFmtId="3" fontId="14" fillId="4" borderId="43" xfId="0" applyNumberFormat="1" applyFont="1" applyFill="1" applyBorder="1" applyAlignment="1">
      <alignment horizontal="center" vertical="center"/>
    </xf>
    <xf numFmtId="0" fontId="13" fillId="3" borderId="1" xfId="0" applyFont="1" applyFill="1" applyBorder="1" applyAlignment="1">
      <alignment horizontal="centerContinuous" vertical="center" wrapText="1"/>
    </xf>
    <xf numFmtId="0" fontId="13" fillId="0" borderId="18" xfId="0" applyFont="1" applyBorder="1" applyAlignment="1">
      <alignment horizontal="center" vertical="center" wrapText="1"/>
    </xf>
    <xf numFmtId="167" fontId="9" fillId="0" borderId="27" xfId="2" applyNumberFormat="1" applyFont="1" applyBorder="1" applyAlignment="1">
      <alignment horizontal="right" vertical="center"/>
    </xf>
    <xf numFmtId="167" fontId="9" fillId="0" borderId="18" xfId="2" applyNumberFormat="1" applyFont="1" applyBorder="1" applyAlignment="1">
      <alignment horizontal="right" vertical="center"/>
    </xf>
    <xf numFmtId="0" fontId="28" fillId="0" borderId="18" xfId="0" applyFont="1" applyFill="1" applyBorder="1" applyAlignment="1">
      <alignment vertical="top" wrapText="1"/>
    </xf>
    <xf numFmtId="0" fontId="28" fillId="0" borderId="18" xfId="0" applyFont="1" applyFill="1" applyBorder="1" applyAlignment="1">
      <alignment vertical="center" wrapText="1"/>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167" fontId="9" fillId="0" borderId="37" xfId="2" applyNumberFormat="1" applyFont="1" applyBorder="1" applyAlignment="1">
      <alignment horizontal="right" vertical="center"/>
    </xf>
    <xf numFmtId="167" fontId="9" fillId="0" borderId="44" xfId="2" applyNumberFormat="1" applyFont="1" applyBorder="1" applyAlignment="1">
      <alignment horizontal="right" vertical="center"/>
    </xf>
    <xf numFmtId="0" fontId="14" fillId="4" borderId="18" xfId="0" applyNumberFormat="1" applyFont="1" applyFill="1" applyBorder="1" applyAlignment="1">
      <alignment horizontal="center" vertical="center"/>
    </xf>
    <xf numFmtId="0" fontId="31" fillId="2" borderId="18" xfId="0" applyFont="1" applyFill="1" applyBorder="1" applyAlignment="1">
      <alignment vertical="center"/>
    </xf>
    <xf numFmtId="165" fontId="32" fillId="0" borderId="18" xfId="0" applyNumberFormat="1" applyFont="1" applyBorder="1" applyAlignment="1">
      <alignment vertical="center"/>
    </xf>
    <xf numFmtId="167" fontId="9" fillId="0" borderId="37" xfId="2" applyNumberFormat="1" applyFont="1" applyBorder="1" applyAlignment="1">
      <alignment horizontal="right" vertical="center" wrapText="1"/>
    </xf>
    <xf numFmtId="3" fontId="31" fillId="0" borderId="18" xfId="0" applyNumberFormat="1" applyFont="1" applyBorder="1" applyAlignment="1">
      <alignment horizontal="left" vertical="center" wrapText="1" indent="1"/>
    </xf>
    <xf numFmtId="164" fontId="9" fillId="0" borderId="18" xfId="0" applyNumberFormat="1" applyFont="1" applyBorder="1" applyAlignment="1">
      <alignment horizontal="right" vertical="center" wrapText="1" indent="1"/>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165" fontId="33" fillId="0" borderId="18" xfId="1" applyNumberFormat="1" applyFont="1" applyBorder="1" applyAlignment="1">
      <alignment vertical="center" wrapText="1"/>
    </xf>
    <xf numFmtId="0" fontId="13" fillId="4" borderId="46"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18" xfId="0" applyFont="1" applyFill="1" applyBorder="1" applyAlignment="1">
      <alignment horizontal="center" vertical="center"/>
    </xf>
    <xf numFmtId="3" fontId="32" fillId="0" borderId="18" xfId="0" applyNumberFormat="1" applyFont="1" applyBorder="1" applyAlignment="1">
      <alignment horizontal="right" vertical="center" wrapText="1" indent="1"/>
    </xf>
    <xf numFmtId="165" fontId="8" fillId="0" borderId="18" xfId="1" applyNumberFormat="1" applyFont="1" applyBorder="1" applyAlignment="1">
      <alignment vertical="center"/>
    </xf>
    <xf numFmtId="3" fontId="34" fillId="0" borderId="18" xfId="0" applyNumberFormat="1" applyFont="1" applyBorder="1" applyAlignment="1">
      <alignment horizontal="right" vertical="center" wrapText="1" indent="1"/>
    </xf>
    <xf numFmtId="3" fontId="32" fillId="0" borderId="18" xfId="0" applyNumberFormat="1" applyFont="1" applyBorder="1" applyAlignment="1">
      <alignment horizontal="left" vertical="center" wrapText="1" indent="1"/>
    </xf>
    <xf numFmtId="166" fontId="28" fillId="0" borderId="18" xfId="2" applyNumberFormat="1" applyFont="1" applyBorder="1" applyAlignment="1">
      <alignment horizontal="right" vertical="center" wrapText="1" indent="1"/>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165" fontId="15" fillId="0" borderId="37" xfId="0" applyNumberFormat="1" applyFont="1" applyBorder="1" applyAlignment="1">
      <alignment vertical="center"/>
    </xf>
    <xf numFmtId="167" fontId="9" fillId="0" borderId="18" xfId="2" applyNumberFormat="1" applyFont="1" applyBorder="1" applyAlignment="1">
      <alignment horizontal="right" vertical="center" wrapText="1"/>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168" fontId="5" fillId="0" borderId="0" xfId="0" applyNumberFormat="1" applyFont="1" applyBorder="1" applyAlignment="1">
      <alignment vertical="center"/>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168" fontId="5" fillId="0" borderId="0" xfId="0" applyNumberFormat="1" applyFont="1" applyBorder="1" applyAlignment="1">
      <alignment vertical="center" wrapText="1"/>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0" fontId="20" fillId="0" borderId="0" xfId="0" applyFont="1" applyFill="1" applyBorder="1" applyAlignment="1">
      <alignment vertical="center"/>
    </xf>
    <xf numFmtId="0" fontId="8" fillId="0" borderId="0" xfId="0" applyFont="1" applyFill="1" applyBorder="1" applyAlignment="1">
      <alignment vertical="center"/>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2" borderId="18" xfId="0" applyFont="1" applyFill="1" applyBorder="1" applyAlignment="1">
      <alignment horizontal="center" vertical="center"/>
    </xf>
    <xf numFmtId="0" fontId="5" fillId="0" borderId="0" xfId="0" applyFont="1" applyFill="1" applyBorder="1" applyAlignment="1">
      <alignment vertical="center"/>
    </xf>
    <xf numFmtId="3" fontId="15" fillId="0" borderId="18" xfId="0" applyNumberFormat="1" applyFont="1" applyFill="1" applyBorder="1" applyAlignment="1">
      <alignment horizontal="right" vertical="center" wrapText="1" indent="1"/>
    </xf>
    <xf numFmtId="165" fontId="5" fillId="0" borderId="18" xfId="1" applyNumberFormat="1" applyFont="1" applyFill="1" applyBorder="1" applyAlignment="1">
      <alignment vertical="center"/>
    </xf>
    <xf numFmtId="3" fontId="28" fillId="0" borderId="18" xfId="0" applyNumberFormat="1" applyFont="1" applyFill="1" applyBorder="1" applyAlignment="1">
      <alignment horizontal="right" vertical="center" wrapText="1" indent="1"/>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4" borderId="49"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19"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3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20" xfId="0" applyFont="1" applyFill="1" applyBorder="1" applyAlignment="1">
      <alignment horizontal="center" vertical="center"/>
    </xf>
    <xf numFmtId="3" fontId="4" fillId="4" borderId="4" xfId="0" applyNumberFormat="1" applyFont="1" applyFill="1" applyBorder="1" applyAlignment="1">
      <alignment horizontal="center" vertical="center"/>
    </xf>
    <xf numFmtId="3" fontId="4" fillId="4" borderId="25" xfId="0" applyNumberFormat="1" applyFont="1" applyFill="1" applyBorder="1" applyAlignment="1">
      <alignment horizontal="center" vertical="center"/>
    </xf>
    <xf numFmtId="3" fontId="4" fillId="4" borderId="2" xfId="0" applyNumberFormat="1" applyFont="1" applyFill="1" applyBorder="1" applyAlignment="1">
      <alignment horizontal="center" vertical="center"/>
    </xf>
    <xf numFmtId="0" fontId="3" fillId="4" borderId="19"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3" fillId="3" borderId="3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9" xfId="0" applyFont="1" applyFill="1" applyBorder="1" applyAlignment="1">
      <alignment horizontal="center" vertical="center"/>
    </xf>
    <xf numFmtId="0" fontId="13" fillId="4" borderId="19"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3" fontId="14" fillId="4" borderId="4" xfId="0" applyNumberFormat="1" applyFont="1" applyFill="1" applyBorder="1" applyAlignment="1">
      <alignment horizontal="center" vertical="center"/>
    </xf>
    <xf numFmtId="3" fontId="14" fillId="4" borderId="25" xfId="0" applyNumberFormat="1" applyFont="1" applyFill="1" applyBorder="1" applyAlignment="1">
      <alignment horizontal="center" vertical="center"/>
    </xf>
    <xf numFmtId="3" fontId="14" fillId="4" borderId="2" xfId="0" applyNumberFormat="1" applyFont="1" applyFill="1" applyBorder="1" applyAlignment="1">
      <alignment horizontal="center" vertical="center"/>
    </xf>
    <xf numFmtId="0" fontId="13" fillId="2" borderId="18" xfId="0" applyFont="1" applyFill="1" applyBorder="1" applyAlignment="1">
      <alignment horizontal="center" vertical="center"/>
    </xf>
    <xf numFmtId="3" fontId="14" fillId="4" borderId="1" xfId="0" applyNumberFormat="1" applyFont="1" applyFill="1" applyBorder="1" applyAlignment="1">
      <alignment horizontal="center" vertical="center"/>
    </xf>
    <xf numFmtId="3" fontId="14" fillId="4" borderId="45" xfId="0" applyNumberFormat="1" applyFont="1" applyFill="1" applyBorder="1" applyAlignment="1">
      <alignment horizontal="center" vertical="center"/>
    </xf>
    <xf numFmtId="3" fontId="14" fillId="4" borderId="40" xfId="0" applyNumberFormat="1" applyFont="1" applyFill="1" applyBorder="1" applyAlignment="1">
      <alignment horizontal="center" vertical="center"/>
    </xf>
    <xf numFmtId="3" fontId="14" fillId="4" borderId="41" xfId="0" applyNumberFormat="1" applyFont="1" applyFill="1" applyBorder="1" applyAlignment="1">
      <alignment horizontal="center" vertical="center"/>
    </xf>
    <xf numFmtId="0" fontId="14" fillId="4" borderId="18" xfId="0" applyNumberFormat="1" applyFont="1" applyFill="1" applyBorder="1" applyAlignment="1">
      <alignment horizontal="center" vertical="center"/>
    </xf>
    <xf numFmtId="0" fontId="13" fillId="2" borderId="36" xfId="0" applyFont="1" applyFill="1" applyBorder="1" applyAlignment="1">
      <alignment horizontal="center" vertical="center"/>
    </xf>
    <xf numFmtId="0" fontId="14" fillId="4" borderId="22" xfId="0" applyNumberFormat="1" applyFont="1" applyFill="1" applyBorder="1" applyAlignment="1">
      <alignment horizontal="center" vertical="center"/>
    </xf>
    <xf numFmtId="0" fontId="14" fillId="4" borderId="23" xfId="0" applyNumberFormat="1" applyFont="1" applyFill="1" applyBorder="1" applyAlignment="1">
      <alignment horizontal="center" vertical="center"/>
    </xf>
    <xf numFmtId="0" fontId="14" fillId="4" borderId="27" xfId="0" applyNumberFormat="1"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24" xfId="0" applyFont="1" applyFill="1" applyBorder="1" applyAlignment="1">
      <alignment horizontal="center" vertical="center" wrapText="1"/>
    </xf>
    <xf numFmtId="3" fontId="14" fillId="4" borderId="47" xfId="0" applyNumberFormat="1" applyFont="1" applyFill="1" applyBorder="1" applyAlignment="1">
      <alignment horizontal="center" vertical="center"/>
    </xf>
    <xf numFmtId="3" fontId="14" fillId="4" borderId="48" xfId="0" applyNumberFormat="1" applyFont="1" applyFill="1" applyBorder="1" applyAlignment="1">
      <alignment horizontal="center" vertical="center"/>
    </xf>
    <xf numFmtId="3" fontId="14" fillId="4" borderId="42" xfId="0" applyNumberFormat="1" applyFont="1" applyFill="1" applyBorder="1" applyAlignment="1">
      <alignment horizontal="center" vertical="center"/>
    </xf>
    <xf numFmtId="3" fontId="14" fillId="4" borderId="43" xfId="0" applyNumberFormat="1" applyFont="1" applyFill="1" applyBorder="1" applyAlignment="1">
      <alignment horizontal="center" vertical="center"/>
    </xf>
  </cellXfs>
  <cellStyles count="3">
    <cellStyle name="百分比" xfId="1" builtinId="5"/>
    <cellStyle name="常规" xfId="0" builtinId="0"/>
    <cellStyle name="千位分隔" xfId="2" builtinId="3"/>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主题​​">
  <a:themeElements>
    <a:clrScheme name="Office">
      <a:dk1>
        <a:sysClr val="windowText" lastClr="000000"/>
      </a:dk1>
      <a:lt1>
        <a:sysClr val="window" lastClr="99CA7B"/>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zoomScale="85" zoomScaleNormal="85" workbookViewId="0">
      <pane xSplit="1" ySplit="2" topLeftCell="C3"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24.95" customHeight="1"/>
  <cols>
    <col min="1" max="1" width="5.140625" style="4" customWidth="1"/>
    <col min="2" max="2" width="8.5703125" style="4" bestFit="1" customWidth="1"/>
    <col min="3" max="3" width="25.85546875" style="4" bestFit="1" customWidth="1"/>
    <col min="4" max="4" width="12.42578125" style="4" customWidth="1"/>
    <col min="5" max="5" width="10.5703125" style="4" customWidth="1"/>
    <col min="6" max="6" width="10.140625" style="4" bestFit="1" customWidth="1"/>
    <col min="7" max="7" width="8.42578125" style="4" bestFit="1" customWidth="1"/>
    <col min="8" max="8" width="88.42578125" style="4" customWidth="1"/>
    <col min="9" max="9" width="35" style="25" bestFit="1" customWidth="1"/>
    <col min="10" max="16384" width="9" style="4"/>
  </cols>
  <sheetData>
    <row r="1" spans="1:9" s="2" customFormat="1" ht="15.95" customHeight="1">
      <c r="A1" s="195" t="s">
        <v>13</v>
      </c>
      <c r="B1" s="193" t="s">
        <v>21</v>
      </c>
      <c r="C1" s="193" t="s">
        <v>14</v>
      </c>
      <c r="D1" s="1" t="s">
        <v>47</v>
      </c>
      <c r="E1" s="1"/>
      <c r="F1" s="193" t="s">
        <v>15</v>
      </c>
      <c r="G1" s="193" t="s">
        <v>16</v>
      </c>
      <c r="H1" s="193" t="s">
        <v>6</v>
      </c>
      <c r="I1" s="191" t="s">
        <v>5</v>
      </c>
    </row>
    <row r="2" spans="1:9" ht="11.45" customHeight="1" thickBot="1">
      <c r="A2" s="196"/>
      <c r="B2" s="194"/>
      <c r="C2" s="194"/>
      <c r="D2" s="3" t="s">
        <v>0</v>
      </c>
      <c r="E2" s="3" t="s">
        <v>7</v>
      </c>
      <c r="F2" s="194"/>
      <c r="G2" s="194"/>
      <c r="H2" s="194"/>
      <c r="I2" s="192"/>
    </row>
    <row r="3" spans="1:9" ht="54.75" thickTop="1">
      <c r="A3" s="5">
        <v>1</v>
      </c>
      <c r="B3" s="6" t="s">
        <v>17</v>
      </c>
      <c r="C3" s="6" t="s">
        <v>2</v>
      </c>
      <c r="D3" s="7">
        <v>115000</v>
      </c>
      <c r="E3" s="7">
        <v>100000</v>
      </c>
      <c r="F3" s="8">
        <v>-0.13043478260869568</v>
      </c>
      <c r="G3" s="9">
        <v>4.1700000000000001E-2</v>
      </c>
      <c r="H3" s="10" t="s">
        <v>22</v>
      </c>
      <c r="I3" s="10" t="s">
        <v>9</v>
      </c>
    </row>
    <row r="4" spans="1:9" ht="67.5">
      <c r="A4" s="11">
        <v>2</v>
      </c>
      <c r="B4" s="12" t="s">
        <v>18</v>
      </c>
      <c r="C4" s="12" t="s">
        <v>3</v>
      </c>
      <c r="D4" s="13">
        <v>210000</v>
      </c>
      <c r="E4" s="13">
        <v>175000</v>
      </c>
      <c r="F4" s="14">
        <v>-0.16666666666666663</v>
      </c>
      <c r="G4" s="15">
        <v>0.52170000000000005</v>
      </c>
      <c r="H4" s="10" t="s">
        <v>23</v>
      </c>
      <c r="I4" s="16" t="s">
        <v>10</v>
      </c>
    </row>
    <row r="5" spans="1:9" ht="67.5">
      <c r="A5" s="11">
        <v>3</v>
      </c>
      <c r="B5" s="12" t="s">
        <v>19</v>
      </c>
      <c r="C5" s="12" t="s">
        <v>1</v>
      </c>
      <c r="D5" s="13">
        <v>650000</v>
      </c>
      <c r="E5" s="13">
        <v>600000</v>
      </c>
      <c r="F5" s="14">
        <v>-7.6923076923076872E-2</v>
      </c>
      <c r="G5" s="15">
        <v>0</v>
      </c>
      <c r="H5" s="10" t="s">
        <v>24</v>
      </c>
      <c r="I5" s="16" t="s">
        <v>11</v>
      </c>
    </row>
    <row r="6" spans="1:9" ht="58.5" customHeight="1">
      <c r="A6" s="17">
        <v>4</v>
      </c>
      <c r="B6" s="18" t="s">
        <v>20</v>
      </c>
      <c r="C6" s="18" t="s">
        <v>4</v>
      </c>
      <c r="D6" s="19">
        <v>600000</v>
      </c>
      <c r="E6" s="19">
        <v>580000</v>
      </c>
      <c r="F6" s="20">
        <v>-3.3333333333333326E-2</v>
      </c>
      <c r="G6" s="21">
        <v>-5.7999999999999996E-3</v>
      </c>
      <c r="H6" s="22" t="s">
        <v>25</v>
      </c>
      <c r="I6" s="23" t="s">
        <v>12</v>
      </c>
    </row>
    <row r="7" spans="1:9" ht="24.95" customHeight="1">
      <c r="A7" s="24" t="s">
        <v>8</v>
      </c>
    </row>
  </sheetData>
  <mergeCells count="7">
    <mergeCell ref="I1:I2"/>
    <mergeCell ref="H1:H2"/>
    <mergeCell ref="A1:A2"/>
    <mergeCell ref="B1:B2"/>
    <mergeCell ref="C1:C2"/>
    <mergeCell ref="F1:F2"/>
    <mergeCell ref="G1:G2"/>
  </mergeCells>
  <phoneticPr fontId="1" type="noConversion"/>
  <pageMargins left="0.7" right="0.7" top="0.75" bottom="0.75" header="0.3" footer="0.3"/>
  <pageSetup paperSize="9" orientation="portrait" r:id="rId1"/>
  <headerFooter>
    <oddFooter>&amp;R&amp;1#&amp;"Calibri"&amp;22&amp;KFF8939RESTRICTED</oddFooter>
  </headerFooter>
  <picture r:id="rId2"/>
  <extLst>
    <ext xmlns:x14="http://schemas.microsoft.com/office/spreadsheetml/2009/9/main" uri="{78C0D931-6437-407d-A8EE-F0AAD7539E65}">
      <x14:conditionalFormattings>
        <x14:conditionalFormatting xmlns:xm="http://schemas.microsoft.com/office/excel/2006/main">
          <x14:cfRule type="iconSet" priority="1" id="{0AFD34D2-D685-47A0-A629-8E62F616763B}">
            <x14:iconSet iconSet="3Triangles" custom="1">
              <x14:cfvo type="percent">
                <xm:f>0</xm:f>
              </x14:cfvo>
              <x14:cfvo type="num">
                <xm:f>0</xm:f>
              </x14:cfvo>
              <x14:cfvo type="num" gte="0">
                <xm:f>0</xm:f>
              </x14:cfvo>
              <x14:cfIcon iconSet="3Triangles" iconId="0"/>
              <x14:cfIcon iconSet="3Triangles" iconId="1"/>
              <x14:cfIcon iconSet="3Triangles" iconId="2"/>
            </x14:iconSet>
          </x14:cfRule>
          <xm:sqref>F3:G6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showGridLines="0" zoomScale="55" zoomScaleNormal="55" workbookViewId="0">
      <pane xSplit="2" ySplit="2" topLeftCell="U5"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13.5"/>
  <cols>
    <col min="1" max="1" width="5.140625" style="4" customWidth="1"/>
    <col min="2" max="2" width="8.5703125" style="4" bestFit="1" customWidth="1"/>
    <col min="3" max="3" width="18.42578125" style="4" bestFit="1" customWidth="1"/>
    <col min="4" max="4" width="13.140625" style="4" customWidth="1"/>
    <col min="5" max="5" width="16" style="4" customWidth="1"/>
    <col min="6" max="6" width="14.85546875" style="4" customWidth="1"/>
    <col min="7" max="7" width="14.42578125" style="4" customWidth="1"/>
    <col min="8" max="8" width="16.7109375" style="4" customWidth="1"/>
    <col min="9" max="9" width="19.7109375" style="4" customWidth="1"/>
    <col min="10" max="10" width="19" style="4" customWidth="1"/>
    <col min="11" max="11" width="15.7109375" style="4" customWidth="1"/>
    <col min="12" max="14" width="17.85546875" style="4" customWidth="1"/>
    <col min="15" max="15" width="8.85546875" style="4" bestFit="1" customWidth="1"/>
    <col min="16" max="17" width="10" style="4" bestFit="1" customWidth="1"/>
    <col min="18" max="18" width="11.140625" style="4" bestFit="1" customWidth="1"/>
    <col min="19" max="19" width="17.140625" style="4" customWidth="1"/>
    <col min="20" max="20" width="169.42578125" style="4" customWidth="1"/>
    <col min="21" max="21" width="22" style="4" customWidth="1"/>
    <col min="22" max="22" width="21.7109375" style="4" customWidth="1"/>
    <col min="23" max="23" width="20.42578125" style="4" customWidth="1"/>
    <col min="24" max="24" width="19.42578125" style="25" customWidth="1"/>
    <col min="25" max="25" width="16.42578125" style="25" customWidth="1"/>
    <col min="26" max="26" width="18.7109375" style="25" customWidth="1"/>
    <col min="27" max="27" width="19" style="25" customWidth="1"/>
    <col min="28" max="28" width="16.42578125" style="25" customWidth="1"/>
    <col min="29" max="30" width="19.42578125" style="25" customWidth="1"/>
    <col min="31" max="31" width="19.5703125" style="25" customWidth="1"/>
    <col min="32" max="32" width="20.7109375" style="4" bestFit="1" customWidth="1"/>
    <col min="33" max="33" width="20.7109375" style="4" customWidth="1"/>
    <col min="34" max="16384" width="9" style="4"/>
  </cols>
  <sheetData>
    <row r="1" spans="1:33" s="2" customFormat="1" ht="23.45" customHeight="1">
      <c r="A1" s="225" t="s">
        <v>38</v>
      </c>
      <c r="B1" s="225" t="s">
        <v>21</v>
      </c>
      <c r="C1" s="225" t="s">
        <v>37</v>
      </c>
      <c r="D1" s="226" t="s">
        <v>97</v>
      </c>
      <c r="E1" s="226"/>
      <c r="F1" s="226"/>
      <c r="G1" s="226"/>
      <c r="H1" s="226"/>
      <c r="I1" s="226"/>
      <c r="J1" s="226"/>
      <c r="K1" s="226"/>
      <c r="L1" s="226"/>
      <c r="M1" s="226"/>
      <c r="N1" s="226"/>
      <c r="O1" s="226"/>
      <c r="P1" s="226"/>
      <c r="Q1" s="226"/>
      <c r="R1" s="226"/>
      <c r="S1" s="226"/>
      <c r="T1" s="225" t="s">
        <v>46</v>
      </c>
      <c r="U1" s="214" t="s">
        <v>117</v>
      </c>
      <c r="V1" s="214"/>
      <c r="W1" s="214"/>
      <c r="X1" s="214"/>
      <c r="Y1" s="214"/>
      <c r="Z1" s="214"/>
      <c r="AA1" s="214"/>
      <c r="AB1" s="214"/>
      <c r="AC1" s="214"/>
      <c r="AD1" s="214"/>
      <c r="AE1" s="214"/>
      <c r="AF1" s="214"/>
      <c r="AG1" s="214"/>
    </row>
    <row r="2" spans="1:33" ht="25.5" customHeight="1">
      <c r="A2" s="225"/>
      <c r="B2" s="225"/>
      <c r="C2" s="225"/>
      <c r="D2" s="95" t="s">
        <v>0</v>
      </c>
      <c r="E2" s="112" t="s">
        <v>7</v>
      </c>
      <c r="F2" s="112" t="s">
        <v>26</v>
      </c>
      <c r="G2" s="112" t="s">
        <v>52</v>
      </c>
      <c r="H2" s="112" t="s">
        <v>72</v>
      </c>
      <c r="I2" s="112" t="s">
        <v>80</v>
      </c>
      <c r="J2" s="112" t="s">
        <v>88</v>
      </c>
      <c r="K2" s="112" t="s">
        <v>96</v>
      </c>
      <c r="L2" s="112" t="s">
        <v>107</v>
      </c>
      <c r="M2" s="112" t="s">
        <v>121</v>
      </c>
      <c r="N2" s="112" t="s">
        <v>133</v>
      </c>
      <c r="O2" s="111" t="s">
        <v>39</v>
      </c>
      <c r="P2" s="111" t="s">
        <v>40</v>
      </c>
      <c r="Q2" s="113" t="s">
        <v>69</v>
      </c>
      <c r="R2" s="113" t="s">
        <v>101</v>
      </c>
      <c r="S2" s="110" t="s">
        <v>53</v>
      </c>
      <c r="T2" s="225"/>
      <c r="U2" s="102" t="s">
        <v>63</v>
      </c>
      <c r="V2" s="114" t="s">
        <v>7</v>
      </c>
      <c r="W2" s="114" t="s">
        <v>26</v>
      </c>
      <c r="X2" s="114" t="s">
        <v>52</v>
      </c>
      <c r="Y2" s="114" t="s">
        <v>72</v>
      </c>
      <c r="Z2" s="114" t="s">
        <v>80</v>
      </c>
      <c r="AA2" s="114" t="s">
        <v>88</v>
      </c>
      <c r="AB2" s="114" t="s">
        <v>100</v>
      </c>
      <c r="AC2" s="114" t="s">
        <v>114</v>
      </c>
      <c r="AD2" s="114" t="s">
        <v>120</v>
      </c>
      <c r="AE2" s="114" t="s">
        <v>134</v>
      </c>
      <c r="AF2" s="87" t="s">
        <v>135</v>
      </c>
      <c r="AG2" s="87" t="s">
        <v>136</v>
      </c>
    </row>
    <row r="3" spans="1:33" ht="102.95" customHeight="1">
      <c r="A3" s="98">
        <v>1</v>
      </c>
      <c r="B3" s="99" t="s">
        <v>17</v>
      </c>
      <c r="C3" s="99" t="s">
        <v>33</v>
      </c>
      <c r="D3" s="120">
        <v>115000</v>
      </c>
      <c r="E3" s="121">
        <v>100000</v>
      </c>
      <c r="F3" s="121">
        <v>88000</v>
      </c>
      <c r="G3" s="121">
        <v>83500</v>
      </c>
      <c r="H3" s="122">
        <v>83000</v>
      </c>
      <c r="I3" s="121">
        <v>79000</v>
      </c>
      <c r="J3" s="121">
        <v>79000</v>
      </c>
      <c r="K3" s="121">
        <v>76500</v>
      </c>
      <c r="L3" s="121">
        <v>76300</v>
      </c>
      <c r="M3" s="121">
        <v>74500</v>
      </c>
      <c r="N3" s="122">
        <v>71600</v>
      </c>
      <c r="O3" s="69">
        <v>-3.8926174496644303E-2</v>
      </c>
      <c r="P3" s="69">
        <v>-0.50619999999999998</v>
      </c>
      <c r="Q3" s="69">
        <f>N3/K3-1</f>
        <v>-6.4052287581699341E-2</v>
      </c>
      <c r="R3" s="69">
        <f>N3/H3-1</f>
        <v>-0.13734939759036147</v>
      </c>
      <c r="S3" s="101"/>
      <c r="T3" s="104" t="s">
        <v>138</v>
      </c>
      <c r="U3" s="123" t="s">
        <v>64</v>
      </c>
      <c r="V3" s="124">
        <v>94500</v>
      </c>
      <c r="W3" s="125">
        <v>75000</v>
      </c>
      <c r="X3" s="125">
        <v>80000</v>
      </c>
      <c r="Y3" s="125">
        <v>80000</v>
      </c>
      <c r="Z3" s="125">
        <v>75500</v>
      </c>
      <c r="AA3" s="125">
        <v>76000</v>
      </c>
      <c r="AB3" s="125">
        <v>74500</v>
      </c>
      <c r="AC3" s="125" t="s">
        <v>115</v>
      </c>
      <c r="AD3" s="125">
        <v>74300</v>
      </c>
      <c r="AE3" s="125">
        <v>70500</v>
      </c>
      <c r="AF3" s="89">
        <f>AE3-97000</f>
        <v>-26500</v>
      </c>
      <c r="AG3" s="90">
        <f>AE3/97000-1</f>
        <v>-0.27319587628865982</v>
      </c>
    </row>
    <row r="4" spans="1:33" ht="122.45" customHeight="1">
      <c r="A4" s="98">
        <v>2</v>
      </c>
      <c r="B4" s="99" t="s">
        <v>18</v>
      </c>
      <c r="C4" s="99" t="s">
        <v>34</v>
      </c>
      <c r="D4" s="120">
        <v>210000</v>
      </c>
      <c r="E4" s="121">
        <v>175000</v>
      </c>
      <c r="F4" s="121">
        <v>175000</v>
      </c>
      <c r="G4" s="121">
        <v>160000</v>
      </c>
      <c r="H4" s="122">
        <v>155000</v>
      </c>
      <c r="I4" s="121">
        <v>147800</v>
      </c>
      <c r="J4" s="121">
        <v>154500</v>
      </c>
      <c r="K4" s="121">
        <v>157500</v>
      </c>
      <c r="L4" s="121">
        <v>157500</v>
      </c>
      <c r="M4" s="121">
        <v>156900</v>
      </c>
      <c r="N4" s="122">
        <v>149900</v>
      </c>
      <c r="O4" s="69">
        <v>-4.4614404079031278E-2</v>
      </c>
      <c r="P4" s="69">
        <v>-0.38819999999999999</v>
      </c>
      <c r="Q4" s="69">
        <f t="shared" ref="Q4:Q6" si="0">N4/K4-1</f>
        <v>-4.8253968253968216E-2</v>
      </c>
      <c r="R4" s="69">
        <f t="shared" ref="R4:R6" si="1">N4/H4-1</f>
        <v>-3.2903225806451664E-2</v>
      </c>
      <c r="S4" s="101"/>
      <c r="T4" s="104" t="s">
        <v>139</v>
      </c>
      <c r="U4" s="123" t="s">
        <v>65</v>
      </c>
      <c r="V4" s="124">
        <v>125000</v>
      </c>
      <c r="W4" s="125">
        <v>125000</v>
      </c>
      <c r="X4" s="124">
        <v>125000</v>
      </c>
      <c r="Y4" s="125">
        <v>125000</v>
      </c>
      <c r="Z4" s="125">
        <v>125000</v>
      </c>
      <c r="AA4" s="125">
        <v>147000</v>
      </c>
      <c r="AB4" s="125">
        <v>147500</v>
      </c>
      <c r="AC4" s="125" t="s">
        <v>116</v>
      </c>
      <c r="AD4" s="125" t="s">
        <v>116</v>
      </c>
      <c r="AE4" s="125">
        <v>147500</v>
      </c>
      <c r="AF4" s="89">
        <f>AE4-145000</f>
        <v>2500</v>
      </c>
      <c r="AG4" s="90">
        <f>AE4/145000-1</f>
        <v>1.7241379310344751E-2</v>
      </c>
    </row>
    <row r="5" spans="1:33" ht="78.599999999999994" customHeight="1">
      <c r="A5" s="98">
        <v>3</v>
      </c>
      <c r="B5" s="99" t="s">
        <v>19</v>
      </c>
      <c r="C5" s="99" t="s">
        <v>35</v>
      </c>
      <c r="D5" s="120">
        <v>650000</v>
      </c>
      <c r="E5" s="121">
        <v>600000</v>
      </c>
      <c r="F5" s="121">
        <v>650000</v>
      </c>
      <c r="G5" s="121">
        <v>695000</v>
      </c>
      <c r="H5" s="122">
        <v>695000</v>
      </c>
      <c r="I5" s="121">
        <v>700000</v>
      </c>
      <c r="J5" s="121">
        <v>695000</v>
      </c>
      <c r="K5" s="121">
        <v>695000</v>
      </c>
      <c r="L5" s="121">
        <v>695000</v>
      </c>
      <c r="M5" s="121">
        <v>690000</v>
      </c>
      <c r="N5" s="122">
        <v>650000</v>
      </c>
      <c r="O5" s="69">
        <v>-5.7971014492753659E-2</v>
      </c>
      <c r="P5" s="69">
        <v>-7.1428571428571397E-2</v>
      </c>
      <c r="Q5" s="69">
        <f t="shared" si="0"/>
        <v>-6.4748201438848962E-2</v>
      </c>
      <c r="R5" s="69">
        <f t="shared" si="1"/>
        <v>-6.4748201438848962E-2</v>
      </c>
      <c r="S5" s="101"/>
      <c r="T5" s="104" t="s">
        <v>137</v>
      </c>
      <c r="U5" s="123" t="s">
        <v>66</v>
      </c>
      <c r="V5" s="124" t="s">
        <v>58</v>
      </c>
      <c r="W5" s="126" t="s">
        <v>30</v>
      </c>
      <c r="X5" s="126" t="s">
        <v>54</v>
      </c>
      <c r="Y5" s="125">
        <v>450000</v>
      </c>
      <c r="Z5" s="125" t="s">
        <v>66</v>
      </c>
      <c r="AA5" s="125" t="s">
        <v>66</v>
      </c>
      <c r="AB5" s="125">
        <v>500000</v>
      </c>
      <c r="AC5" s="125">
        <v>500000</v>
      </c>
      <c r="AD5" s="125">
        <v>500000</v>
      </c>
      <c r="AE5" s="125">
        <v>500000</v>
      </c>
      <c r="AF5" s="89">
        <f>AE5-470000</f>
        <v>30000</v>
      </c>
      <c r="AG5" s="90">
        <f>AE5/470000-1</f>
        <v>6.3829787234042534E-2</v>
      </c>
    </row>
    <row r="6" spans="1:33" ht="93.6" customHeight="1">
      <c r="A6" s="98">
        <v>4</v>
      </c>
      <c r="B6" s="99" t="s">
        <v>20</v>
      </c>
      <c r="C6" s="99" t="s">
        <v>36</v>
      </c>
      <c r="D6" s="120">
        <v>600000</v>
      </c>
      <c r="E6" s="121">
        <v>580000</v>
      </c>
      <c r="F6" s="121">
        <v>570000</v>
      </c>
      <c r="G6" s="121">
        <v>530000</v>
      </c>
      <c r="H6" s="122">
        <v>520000</v>
      </c>
      <c r="I6" s="121">
        <v>510000</v>
      </c>
      <c r="J6" s="121">
        <v>490000</v>
      </c>
      <c r="K6" s="121">
        <v>485000</v>
      </c>
      <c r="L6" s="121">
        <v>470000</v>
      </c>
      <c r="M6" s="121">
        <v>460000</v>
      </c>
      <c r="N6" s="122">
        <v>455000</v>
      </c>
      <c r="O6" s="69">
        <v>-1.0869565217391353E-2</v>
      </c>
      <c r="P6" s="69">
        <v>-0.2417</v>
      </c>
      <c r="Q6" s="69">
        <f t="shared" si="0"/>
        <v>-6.1855670103092786E-2</v>
      </c>
      <c r="R6" s="69">
        <f t="shared" si="1"/>
        <v>-0.125</v>
      </c>
      <c r="S6" s="101"/>
      <c r="T6" s="104" t="s">
        <v>140</v>
      </c>
      <c r="U6" s="123" t="s">
        <v>59</v>
      </c>
      <c r="V6" s="124" t="s">
        <v>59</v>
      </c>
      <c r="W6" s="126" t="s">
        <v>57</v>
      </c>
      <c r="X6" s="126" t="s">
        <v>55</v>
      </c>
      <c r="Y6" s="125">
        <v>500000</v>
      </c>
      <c r="Z6" s="125">
        <v>485000</v>
      </c>
      <c r="AA6" s="125">
        <v>470000</v>
      </c>
      <c r="AB6" s="125">
        <v>470000</v>
      </c>
      <c r="AC6" s="125">
        <v>445000</v>
      </c>
      <c r="AD6" s="125">
        <v>445000</v>
      </c>
      <c r="AE6" s="125">
        <v>445000</v>
      </c>
      <c r="AF6" s="89">
        <f>AE6-560000</f>
        <v>-115000</v>
      </c>
      <c r="AG6" s="90">
        <f>AE6/560000-1</f>
        <v>-0.2053571428571429</v>
      </c>
    </row>
    <row r="7" spans="1:33">
      <c r="A7" s="32" t="s">
        <v>42</v>
      </c>
      <c r="V7" s="38"/>
      <c r="W7" s="38"/>
    </row>
    <row r="8" spans="1:33" ht="17.25">
      <c r="A8" s="119" t="s">
        <v>131</v>
      </c>
      <c r="V8" s="38"/>
    </row>
    <row r="9" spans="1:33">
      <c r="A9" s="4" t="s">
        <v>132</v>
      </c>
      <c r="V9" s="38"/>
    </row>
    <row r="10" spans="1:33">
      <c r="V10" s="38"/>
    </row>
    <row r="11" spans="1:33">
      <c r="V11" s="38"/>
    </row>
    <row r="12" spans="1:33">
      <c r="V12" s="38"/>
    </row>
    <row r="13" spans="1:33">
      <c r="V13" s="38"/>
    </row>
    <row r="14" spans="1:33">
      <c r="V14" s="38"/>
    </row>
    <row r="15" spans="1:33">
      <c r="V15" s="38"/>
    </row>
    <row r="16" spans="1:33">
      <c r="V16" s="38"/>
    </row>
    <row r="17" spans="22:22">
      <c r="V17" s="38"/>
    </row>
    <row r="18" spans="22:22">
      <c r="V18" s="38"/>
    </row>
    <row r="19" spans="22:22">
      <c r="V19" s="38"/>
    </row>
    <row r="20" spans="22:22">
      <c r="V20" s="38"/>
    </row>
    <row r="21" spans="22:22">
      <c r="V21" s="38"/>
    </row>
    <row r="22" spans="22:22">
      <c r="V22" s="38"/>
    </row>
    <row r="23" spans="22:22">
      <c r="V23" s="38"/>
    </row>
    <row r="24" spans="22:22">
      <c r="V24" s="38"/>
    </row>
    <row r="25" spans="22:22">
      <c r="V25" s="38"/>
    </row>
    <row r="26" spans="22:22">
      <c r="V26" s="38"/>
    </row>
    <row r="27" spans="22:22">
      <c r="V27" s="38"/>
    </row>
    <row r="28" spans="22:22">
      <c r="V28" s="38"/>
    </row>
    <row r="29" spans="22:22">
      <c r="V29" s="38"/>
    </row>
    <row r="30" spans="22:22">
      <c r="V30" s="38"/>
    </row>
    <row r="31" spans="22:22">
      <c r="V31" s="38"/>
    </row>
  </sheetData>
  <mergeCells count="6">
    <mergeCell ref="U1:AG1"/>
    <mergeCell ref="A1:A2"/>
    <mergeCell ref="B1:B2"/>
    <mergeCell ref="C1:C2"/>
    <mergeCell ref="D1:S1"/>
    <mergeCell ref="T1:T2"/>
  </mergeCells>
  <phoneticPr fontId="1" type="noConversion"/>
  <conditionalFormatting sqref="AG3:AG6">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3" id="{1DC76046-274F-4F8D-81F8-B1BE0E1185D1}">
            <x14:iconSet iconSet="3Triangles" custom="1">
              <x14:cfvo type="percent">
                <xm:f>0</xm:f>
              </x14:cfvo>
              <x14:cfvo type="num">
                <xm:f>0</xm:f>
              </x14:cfvo>
              <x14:cfvo type="num" gte="0">
                <xm:f>0</xm:f>
              </x14:cfvo>
              <x14:cfIcon iconSet="3Triangles" iconId="0"/>
              <x14:cfIcon iconSet="3Triangles" iconId="1"/>
              <x14:cfIcon iconSet="3Triangles" iconId="2"/>
            </x14:iconSet>
          </x14:cfRule>
          <xm:sqref>O3:S6</xm:sqref>
        </x14:conditionalFormatting>
        <x14:conditionalFormatting xmlns:xm="http://schemas.microsoft.com/office/excel/2006/main">
          <x14:cfRule type="iconSet" priority="2" id="{AA8CFCB2-5251-42A7-B570-6223A3B600E0}">
            <x14:iconSet iconSet="3Arrows" custom="1">
              <x14:cfvo type="percent">
                <xm:f>0</xm:f>
              </x14:cfvo>
              <x14:cfvo type="num">
                <xm:f>-500</xm:f>
              </x14:cfvo>
              <x14:cfvo type="num" gte="0">
                <xm:f>0</xm:f>
              </x14:cfvo>
              <x14:cfIcon iconSet="3Arrows" iconId="0"/>
              <x14:cfIcon iconSet="4Arrows" iconId="1"/>
              <x14:cfIcon iconSet="4Arrows" iconId="2"/>
            </x14:iconSet>
          </x14:cfRule>
          <xm:sqref>AF3:AF6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'11月'!D3:N3</xm:f>
              <xm:sqref>S3</xm:sqref>
            </x14:sparkline>
            <x14:sparkline>
              <xm:f>'11月'!D4:N4</xm:f>
              <xm:sqref>S4</xm:sqref>
            </x14:sparkline>
            <x14:sparkline>
              <xm:f>'11月'!D5:N5</xm:f>
              <xm:sqref>S5</xm:sqref>
            </x14:sparkline>
            <x14:sparkline>
              <xm:f>'11月'!D6:N6</xm:f>
              <xm:sqref>S6</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showGridLines="0" zoomScale="70" zoomScaleNormal="70" workbookViewId="0">
      <pane xSplit="2" ySplit="2" topLeftCell="C3" activePane="bottomRight" state="frozen"/>
      <selection activeCell="F4" sqref="F4"/>
      <selection pane="topRight" activeCell="F4" sqref="F4"/>
      <selection pane="bottomLeft" activeCell="F4" sqref="F4"/>
      <selection pane="bottomRight" sqref="A1:A2"/>
    </sheetView>
  </sheetViews>
  <sheetFormatPr defaultColWidth="9" defaultRowHeight="13.5"/>
  <cols>
    <col min="1" max="1" width="5.140625" style="4" customWidth="1"/>
    <col min="2" max="2" width="8.5703125" style="4" bestFit="1" customWidth="1"/>
    <col min="3" max="3" width="18.42578125" style="4" bestFit="1" customWidth="1"/>
    <col min="4" max="4" width="13.140625" style="4" customWidth="1"/>
    <col min="5" max="5" width="16" style="4" customWidth="1"/>
    <col min="6" max="6" width="14.85546875" style="4" customWidth="1"/>
    <col min="7" max="7" width="14.42578125" style="4" customWidth="1"/>
    <col min="8" max="8" width="16.7109375" style="4" customWidth="1"/>
    <col min="9" max="9" width="19.7109375" style="4" customWidth="1"/>
    <col min="10" max="10" width="19" style="4" customWidth="1"/>
    <col min="11" max="11" width="15.7109375" style="4" customWidth="1"/>
    <col min="12" max="15" width="17.85546875" style="4" customWidth="1"/>
    <col min="16" max="16" width="8.85546875" style="4" customWidth="1"/>
    <col min="17" max="18" width="10" style="4" bestFit="1" customWidth="1"/>
    <col min="19" max="19" width="11.140625" style="4" bestFit="1" customWidth="1"/>
    <col min="20" max="20" width="17.140625" style="4" customWidth="1"/>
    <col min="21" max="21" width="169.42578125" style="4" customWidth="1"/>
    <col min="22" max="22" width="22" style="4" customWidth="1"/>
    <col min="23" max="23" width="21.7109375" style="4" customWidth="1"/>
    <col min="24" max="24" width="20.42578125" style="4" customWidth="1"/>
    <col min="25" max="25" width="19.42578125" style="25" customWidth="1"/>
    <col min="26" max="26" width="16.42578125" style="25" customWidth="1"/>
    <col min="27" max="27" width="18.7109375" style="25" customWidth="1"/>
    <col min="28" max="28" width="19" style="25" customWidth="1"/>
    <col min="29" max="29" width="16.42578125" style="25" customWidth="1"/>
    <col min="30" max="31" width="19.42578125" style="25" customWidth="1"/>
    <col min="32" max="33" width="19.5703125" style="25" customWidth="1"/>
    <col min="34" max="34" width="20.7109375" style="4" bestFit="1" customWidth="1"/>
    <col min="35" max="35" width="20.7109375" style="4" customWidth="1"/>
    <col min="36" max="16384" width="9" style="4"/>
  </cols>
  <sheetData>
    <row r="1" spans="1:35" s="2" customFormat="1" ht="23.45" customHeight="1">
      <c r="A1" s="225" t="s">
        <v>38</v>
      </c>
      <c r="B1" s="225" t="s">
        <v>21</v>
      </c>
      <c r="C1" s="225" t="s">
        <v>37</v>
      </c>
      <c r="D1" s="226" t="s">
        <v>97</v>
      </c>
      <c r="E1" s="226"/>
      <c r="F1" s="226"/>
      <c r="G1" s="226"/>
      <c r="H1" s="226"/>
      <c r="I1" s="226"/>
      <c r="J1" s="226"/>
      <c r="K1" s="226"/>
      <c r="L1" s="226"/>
      <c r="M1" s="226"/>
      <c r="N1" s="226"/>
      <c r="O1" s="226"/>
      <c r="P1" s="226"/>
      <c r="Q1" s="226"/>
      <c r="R1" s="226"/>
      <c r="S1" s="226"/>
      <c r="T1" s="226"/>
      <c r="U1" s="225" t="s">
        <v>46</v>
      </c>
      <c r="V1" s="214" t="s">
        <v>117</v>
      </c>
      <c r="W1" s="214"/>
      <c r="X1" s="214"/>
      <c r="Y1" s="214"/>
      <c r="Z1" s="214"/>
      <c r="AA1" s="214"/>
      <c r="AB1" s="214"/>
      <c r="AC1" s="214"/>
      <c r="AD1" s="214"/>
      <c r="AE1" s="214"/>
      <c r="AF1" s="214"/>
      <c r="AG1" s="214"/>
      <c r="AH1" s="214"/>
      <c r="AI1" s="214"/>
    </row>
    <row r="2" spans="1:35" ht="25.5" customHeight="1">
      <c r="A2" s="225"/>
      <c r="B2" s="225"/>
      <c r="C2" s="225"/>
      <c r="D2" s="95" t="s">
        <v>0</v>
      </c>
      <c r="E2" s="116" t="s">
        <v>7</v>
      </c>
      <c r="F2" s="116" t="s">
        <v>26</v>
      </c>
      <c r="G2" s="116" t="s">
        <v>52</v>
      </c>
      <c r="H2" s="116" t="s">
        <v>72</v>
      </c>
      <c r="I2" s="116" t="s">
        <v>80</v>
      </c>
      <c r="J2" s="116" t="s">
        <v>88</v>
      </c>
      <c r="K2" s="116" t="s">
        <v>96</v>
      </c>
      <c r="L2" s="116" t="s">
        <v>107</v>
      </c>
      <c r="M2" s="116" t="s">
        <v>121</v>
      </c>
      <c r="N2" s="116" t="s">
        <v>141</v>
      </c>
      <c r="O2" s="116" t="s">
        <v>142</v>
      </c>
      <c r="P2" s="115" t="s">
        <v>39</v>
      </c>
      <c r="Q2" s="115" t="s">
        <v>40</v>
      </c>
      <c r="R2" s="117" t="s">
        <v>69</v>
      </c>
      <c r="S2" s="117" t="s">
        <v>101</v>
      </c>
      <c r="T2" s="110" t="s">
        <v>53</v>
      </c>
      <c r="U2" s="225"/>
      <c r="V2" s="102" t="s">
        <v>63</v>
      </c>
      <c r="W2" s="118" t="s">
        <v>7</v>
      </c>
      <c r="X2" s="118" t="s">
        <v>26</v>
      </c>
      <c r="Y2" s="118" t="s">
        <v>52</v>
      </c>
      <c r="Z2" s="118" t="s">
        <v>72</v>
      </c>
      <c r="AA2" s="118" t="s">
        <v>80</v>
      </c>
      <c r="AB2" s="118" t="s">
        <v>88</v>
      </c>
      <c r="AC2" s="118" t="s">
        <v>100</v>
      </c>
      <c r="AD2" s="118" t="s">
        <v>114</v>
      </c>
      <c r="AE2" s="118" t="s">
        <v>120</v>
      </c>
      <c r="AF2" s="118" t="s">
        <v>134</v>
      </c>
      <c r="AG2" s="118" t="s">
        <v>143</v>
      </c>
      <c r="AH2" s="87" t="s">
        <v>146</v>
      </c>
      <c r="AI2" s="87" t="s">
        <v>147</v>
      </c>
    </row>
    <row r="3" spans="1:35" ht="102.95" customHeight="1">
      <c r="A3" s="98">
        <v>1</v>
      </c>
      <c r="B3" s="99" t="s">
        <v>17</v>
      </c>
      <c r="C3" s="99" t="s">
        <v>33</v>
      </c>
      <c r="D3" s="120">
        <v>115000</v>
      </c>
      <c r="E3" s="121">
        <v>100000</v>
      </c>
      <c r="F3" s="121">
        <v>88000</v>
      </c>
      <c r="G3" s="121">
        <v>83500</v>
      </c>
      <c r="H3" s="122">
        <v>83000</v>
      </c>
      <c r="I3" s="121">
        <v>79000</v>
      </c>
      <c r="J3" s="121">
        <v>79000</v>
      </c>
      <c r="K3" s="121">
        <v>76500</v>
      </c>
      <c r="L3" s="121">
        <v>76300</v>
      </c>
      <c r="M3" s="121">
        <v>74500</v>
      </c>
      <c r="N3" s="122">
        <v>71600</v>
      </c>
      <c r="O3" s="121">
        <v>68600</v>
      </c>
      <c r="P3" s="69">
        <v>-4.19E-2</v>
      </c>
      <c r="Q3" s="69">
        <v>-0.48230000000000001</v>
      </c>
      <c r="R3" s="69">
        <f>O3/L3-1</f>
        <v>-0.1009174311926605</v>
      </c>
      <c r="S3" s="69">
        <f>O3/I3-1</f>
        <v>-0.1316455696202532</v>
      </c>
      <c r="T3" s="101"/>
      <c r="U3" s="129" t="s">
        <v>150</v>
      </c>
      <c r="V3" s="123" t="s">
        <v>64</v>
      </c>
      <c r="W3" s="124">
        <v>94500</v>
      </c>
      <c r="X3" s="125">
        <v>75000</v>
      </c>
      <c r="Y3" s="125">
        <v>80000</v>
      </c>
      <c r="Z3" s="125">
        <v>80000</v>
      </c>
      <c r="AA3" s="125">
        <v>75500</v>
      </c>
      <c r="AB3" s="125">
        <v>76000</v>
      </c>
      <c r="AC3" s="125">
        <v>74500</v>
      </c>
      <c r="AD3" s="125" t="s">
        <v>115</v>
      </c>
      <c r="AE3" s="125">
        <v>74300</v>
      </c>
      <c r="AF3" s="125">
        <v>70500</v>
      </c>
      <c r="AG3" s="125">
        <v>67000</v>
      </c>
      <c r="AH3" s="89">
        <f>AG3-97000</f>
        <v>-30000</v>
      </c>
      <c r="AI3" s="90">
        <f>AG3/97000-1</f>
        <v>-0.30927835051546393</v>
      </c>
    </row>
    <row r="4" spans="1:35" ht="122.45" customHeight="1">
      <c r="A4" s="98">
        <v>2</v>
      </c>
      <c r="B4" s="99" t="s">
        <v>18</v>
      </c>
      <c r="C4" s="99" t="s">
        <v>34</v>
      </c>
      <c r="D4" s="120">
        <v>210000</v>
      </c>
      <c r="E4" s="121">
        <v>175000</v>
      </c>
      <c r="F4" s="121">
        <v>175000</v>
      </c>
      <c r="G4" s="121">
        <v>160000</v>
      </c>
      <c r="H4" s="122">
        <v>155000</v>
      </c>
      <c r="I4" s="121">
        <v>147800</v>
      </c>
      <c r="J4" s="121">
        <v>154500</v>
      </c>
      <c r="K4" s="121">
        <v>157500</v>
      </c>
      <c r="L4" s="121">
        <v>157500</v>
      </c>
      <c r="M4" s="121">
        <v>156900</v>
      </c>
      <c r="N4" s="122">
        <v>149900</v>
      </c>
      <c r="O4" s="121">
        <v>135000</v>
      </c>
      <c r="P4" s="69">
        <v>-9.9400000000000002E-2</v>
      </c>
      <c r="Q4" s="69">
        <v>-0.38640000000000002</v>
      </c>
      <c r="R4" s="69">
        <f t="shared" ref="R4:R6" si="0">O4/L4-1</f>
        <v>-0.1428571428571429</v>
      </c>
      <c r="S4" s="69">
        <f t="shared" ref="S4:S6" si="1">O4/I4-1</f>
        <v>-8.6603518267929669E-2</v>
      </c>
      <c r="T4" s="101"/>
      <c r="U4" s="129" t="s">
        <v>151</v>
      </c>
      <c r="V4" s="123" t="s">
        <v>65</v>
      </c>
      <c r="W4" s="124">
        <v>125000</v>
      </c>
      <c r="X4" s="125">
        <v>125000</v>
      </c>
      <c r="Y4" s="124">
        <v>125000</v>
      </c>
      <c r="Z4" s="125">
        <v>125000</v>
      </c>
      <c r="AA4" s="125">
        <v>125000</v>
      </c>
      <c r="AB4" s="125">
        <v>147000</v>
      </c>
      <c r="AC4" s="125">
        <v>147500</v>
      </c>
      <c r="AD4" s="125" t="s">
        <v>116</v>
      </c>
      <c r="AE4" s="125" t="s">
        <v>116</v>
      </c>
      <c r="AF4" s="125">
        <v>147500</v>
      </c>
      <c r="AG4" s="125" t="s">
        <v>144</v>
      </c>
      <c r="AH4" s="89">
        <f>132000-145000</f>
        <v>-13000</v>
      </c>
      <c r="AI4" s="90">
        <f>132000/145000-1</f>
        <v>-8.9655172413793061E-2</v>
      </c>
    </row>
    <row r="5" spans="1:35" ht="78.599999999999994" customHeight="1">
      <c r="A5" s="98">
        <v>3</v>
      </c>
      <c r="B5" s="99" t="s">
        <v>19</v>
      </c>
      <c r="C5" s="99" t="s">
        <v>35</v>
      </c>
      <c r="D5" s="120">
        <v>650000</v>
      </c>
      <c r="E5" s="121">
        <v>600000</v>
      </c>
      <c r="F5" s="121">
        <v>650000</v>
      </c>
      <c r="G5" s="121">
        <v>695000</v>
      </c>
      <c r="H5" s="122">
        <v>695000</v>
      </c>
      <c r="I5" s="121">
        <v>700000</v>
      </c>
      <c r="J5" s="121">
        <v>695000</v>
      </c>
      <c r="K5" s="121">
        <v>695000</v>
      </c>
      <c r="L5" s="121">
        <v>695000</v>
      </c>
      <c r="M5" s="121">
        <v>690000</v>
      </c>
      <c r="N5" s="122">
        <v>650000</v>
      </c>
      <c r="O5" s="121">
        <v>650000</v>
      </c>
      <c r="P5" s="69">
        <v>0</v>
      </c>
      <c r="Q5" s="69">
        <v>-7.1400000000000005E-2</v>
      </c>
      <c r="R5" s="69">
        <f t="shared" si="0"/>
        <v>-6.4748201438848962E-2</v>
      </c>
      <c r="S5" s="69">
        <f t="shared" si="1"/>
        <v>-7.1428571428571397E-2</v>
      </c>
      <c r="T5" s="101"/>
      <c r="U5" s="129" t="s">
        <v>152</v>
      </c>
      <c r="V5" s="123" t="s">
        <v>66</v>
      </c>
      <c r="W5" s="124" t="s">
        <v>58</v>
      </c>
      <c r="X5" s="126" t="s">
        <v>30</v>
      </c>
      <c r="Y5" s="126" t="s">
        <v>54</v>
      </c>
      <c r="Z5" s="125">
        <v>450000</v>
      </c>
      <c r="AA5" s="125" t="s">
        <v>66</v>
      </c>
      <c r="AB5" s="125" t="s">
        <v>66</v>
      </c>
      <c r="AC5" s="125">
        <v>500000</v>
      </c>
      <c r="AD5" s="125">
        <v>500000</v>
      </c>
      <c r="AE5" s="125">
        <v>500000</v>
      </c>
      <c r="AF5" s="125">
        <v>500000</v>
      </c>
      <c r="AG5" s="125" t="s">
        <v>145</v>
      </c>
      <c r="AH5" s="89">
        <f>520000-470000</f>
        <v>50000</v>
      </c>
      <c r="AI5" s="90">
        <f>520000/470000-1</f>
        <v>0.1063829787234043</v>
      </c>
    </row>
    <row r="6" spans="1:35" ht="93.6" customHeight="1">
      <c r="A6" s="98">
        <v>4</v>
      </c>
      <c r="B6" s="99" t="s">
        <v>20</v>
      </c>
      <c r="C6" s="99" t="s">
        <v>36</v>
      </c>
      <c r="D6" s="120">
        <v>600000</v>
      </c>
      <c r="E6" s="121">
        <v>580000</v>
      </c>
      <c r="F6" s="121">
        <v>570000</v>
      </c>
      <c r="G6" s="121">
        <v>530000</v>
      </c>
      <c r="H6" s="122">
        <v>520000</v>
      </c>
      <c r="I6" s="121">
        <v>510000</v>
      </c>
      <c r="J6" s="121">
        <v>490000</v>
      </c>
      <c r="K6" s="121">
        <v>485000</v>
      </c>
      <c r="L6" s="121">
        <v>470000</v>
      </c>
      <c r="M6" s="121">
        <v>460000</v>
      </c>
      <c r="N6" s="122">
        <v>455000</v>
      </c>
      <c r="O6" s="121">
        <v>425000</v>
      </c>
      <c r="P6" s="69">
        <v>-6.59E-2</v>
      </c>
      <c r="Q6" s="69">
        <v>-0.30330000000000001</v>
      </c>
      <c r="R6" s="69">
        <f t="shared" si="0"/>
        <v>-9.5744680851063801E-2</v>
      </c>
      <c r="S6" s="69">
        <f t="shared" si="1"/>
        <v>-0.16666666666666663</v>
      </c>
      <c r="T6" s="101"/>
      <c r="U6" s="129" t="s">
        <v>153</v>
      </c>
      <c r="V6" s="123" t="s">
        <v>59</v>
      </c>
      <c r="W6" s="124" t="s">
        <v>59</v>
      </c>
      <c r="X6" s="126" t="s">
        <v>57</v>
      </c>
      <c r="Y6" s="126" t="s">
        <v>55</v>
      </c>
      <c r="Z6" s="125">
        <v>500000</v>
      </c>
      <c r="AA6" s="125">
        <v>485000</v>
      </c>
      <c r="AB6" s="125">
        <v>470000</v>
      </c>
      <c r="AC6" s="125">
        <v>470000</v>
      </c>
      <c r="AD6" s="125">
        <v>445000</v>
      </c>
      <c r="AE6" s="125">
        <v>445000</v>
      </c>
      <c r="AF6" s="125">
        <v>445000</v>
      </c>
      <c r="AG6" s="125">
        <v>400000</v>
      </c>
      <c r="AH6" s="89">
        <f>AG6-560000</f>
        <v>-160000</v>
      </c>
      <c r="AI6" s="90">
        <f>AG6/560000-1</f>
        <v>-0.2857142857142857</v>
      </c>
    </row>
    <row r="7" spans="1:35">
      <c r="A7" s="32" t="s">
        <v>42</v>
      </c>
      <c r="W7" s="38"/>
      <c r="X7" s="38"/>
    </row>
    <row r="8" spans="1:35" ht="17.25">
      <c r="A8" s="119" t="s">
        <v>148</v>
      </c>
      <c r="W8" s="38"/>
    </row>
    <row r="9" spans="1:35">
      <c r="A9" s="4" t="s">
        <v>149</v>
      </c>
      <c r="W9" s="38"/>
    </row>
    <row r="10" spans="1:35">
      <c r="W10" s="38"/>
    </row>
    <row r="11" spans="1:35">
      <c r="W11" s="38"/>
    </row>
    <row r="12" spans="1:35">
      <c r="W12" s="38"/>
    </row>
    <row r="13" spans="1:35">
      <c r="W13" s="38"/>
    </row>
    <row r="14" spans="1:35">
      <c r="W14" s="38"/>
    </row>
    <row r="15" spans="1:35">
      <c r="W15" s="38"/>
    </row>
    <row r="16" spans="1:35">
      <c r="W16" s="38"/>
    </row>
    <row r="17" spans="23:23">
      <c r="W17" s="38"/>
    </row>
    <row r="18" spans="23:23">
      <c r="W18" s="38"/>
    </row>
    <row r="19" spans="23:23">
      <c r="W19" s="38"/>
    </row>
    <row r="20" spans="23:23">
      <c r="W20" s="38"/>
    </row>
    <row r="21" spans="23:23">
      <c r="W21" s="38"/>
    </row>
    <row r="22" spans="23:23">
      <c r="W22" s="38"/>
    </row>
    <row r="23" spans="23:23">
      <c r="W23" s="38"/>
    </row>
    <row r="24" spans="23:23">
      <c r="W24" s="38"/>
    </row>
    <row r="25" spans="23:23">
      <c r="W25" s="38"/>
    </row>
    <row r="26" spans="23:23">
      <c r="W26" s="38"/>
    </row>
    <row r="27" spans="23:23">
      <c r="W27" s="38"/>
    </row>
    <row r="28" spans="23:23">
      <c r="W28" s="38"/>
    </row>
    <row r="29" spans="23:23">
      <c r="W29" s="38"/>
    </row>
    <row r="30" spans="23:23">
      <c r="W30" s="38"/>
    </row>
    <row r="31" spans="23:23">
      <c r="W31" s="38"/>
    </row>
  </sheetData>
  <mergeCells count="6">
    <mergeCell ref="V1:AI1"/>
    <mergeCell ref="A1:A2"/>
    <mergeCell ref="B1:B2"/>
    <mergeCell ref="C1:C2"/>
    <mergeCell ref="D1:T1"/>
    <mergeCell ref="U1:U2"/>
  </mergeCells>
  <phoneticPr fontId="1" type="noConversion"/>
  <conditionalFormatting sqref="AI3:AI6">
    <cfRule type="dataBar" priority="1">
      <dataBar>
        <cfvo type="min"/>
        <cfvo type="max"/>
        <color rgb="FF638EC6"/>
      </dataBar>
      <extLst>
        <ext xmlns:x14="http://schemas.microsoft.com/office/spreadsheetml/2009/9/main" uri="{B025F937-C7B1-47D3-B67F-A62EFF666E3E}">
          <x14:id>{F254D600-9688-48E1-9A77-A5D14FD59A33}</x14:id>
        </ext>
      </extLst>
    </cfRule>
    <cfRule type="dataBar" priority="2">
      <dataBar>
        <cfvo type="min"/>
        <cfvo type="max"/>
        <color rgb="FF638EC6"/>
      </dataBar>
      <extLst>
        <ext xmlns:x14="http://schemas.microsoft.com/office/spreadsheetml/2009/9/main" uri="{B025F937-C7B1-47D3-B67F-A62EFF666E3E}">
          <x14:id>{D441A946-A974-4545-AEAA-29A0A2097B82}</x14:id>
        </ext>
      </extLst>
    </cfRule>
    <cfRule type="dataBar" priority="3">
      <dataBar>
        <cfvo type="min"/>
        <cfvo type="max"/>
        <color rgb="FF638EC6"/>
      </dataBar>
      <extLst>
        <ext xmlns:x14="http://schemas.microsoft.com/office/spreadsheetml/2009/9/main" uri="{B025F937-C7B1-47D3-B67F-A62EFF666E3E}">
          <x14:id>{09F1404E-4ECC-4A6F-A93D-A96B9FD2E6F7}</x14:id>
        </ext>
      </extLst>
    </cfRule>
    <cfRule type="dataBar" priority="4">
      <dataBar>
        <cfvo type="min"/>
        <cfvo type="max"/>
        <color rgb="FF638EC6"/>
      </dataBar>
      <extLst>
        <ext xmlns:x14="http://schemas.microsoft.com/office/spreadsheetml/2009/9/main" uri="{B025F937-C7B1-47D3-B67F-A62EFF666E3E}">
          <x14:id>{B455770B-25E2-4B8B-988F-CD8CB1C6EF54}</x14:id>
        </ext>
      </extLst>
    </cfRule>
  </conditionalFormatting>
  <pageMargins left="0.7" right="0.7" top="0.75" bottom="0.75" header="0.3" footer="0.3"/>
  <pageSetup paperSize="9" orientation="portrait" r:id="rId1"/>
  <headerFooter>
    <oddFooter>&amp;R&amp;1#&amp;"Calibri"&amp;22&amp;KFF8939RESTRICTED</oddFooter>
  </headerFooter>
  <picture r:id="rId2"/>
  <extLst>
    <ext xmlns:x14="http://schemas.microsoft.com/office/spreadsheetml/2009/9/main" uri="{78C0D931-6437-407d-A8EE-F0AAD7539E65}">
      <x14:conditionalFormattings>
        <x14:conditionalFormatting xmlns:xm="http://schemas.microsoft.com/office/excel/2006/main">
          <x14:cfRule type="dataBar" id="{F254D600-9688-48E1-9A77-A5D14FD59A33}">
            <x14:dataBar minLength="0" maxLength="100" gradient="0" direction="rightToLeft">
              <x14:cfvo type="autoMin"/>
              <x14:cfvo type="autoMax"/>
              <x14:negativeFillColor rgb="FFFF0000"/>
              <x14:axisColor rgb="FF000000"/>
            </x14:dataBar>
          </x14:cfRule>
          <x14:cfRule type="dataBar" id="{D441A946-A974-4545-AEAA-29A0A2097B82}">
            <x14:dataBar minLength="0" maxLength="100" gradient="0" direction="leftToRight">
              <x14:cfvo type="autoMin"/>
              <x14:cfvo type="autoMax"/>
              <x14:negativeFillColor rgb="FFFF0000"/>
              <x14:axisColor rgb="FF000000"/>
            </x14:dataBar>
          </x14:cfRule>
          <x14:cfRule type="dataBar" id="{09F1404E-4ECC-4A6F-A93D-A96B9FD2E6F7}">
            <x14:dataBar minLength="0" maxLength="100" gradient="0" direction="leftToRight">
              <x14:cfvo type="autoMin"/>
              <x14:cfvo type="autoMax"/>
              <x14:negativeFillColor rgb="FFFF0000"/>
              <x14:axisColor rgb="FF000000"/>
            </x14:dataBar>
          </x14:cfRule>
          <x14:cfRule type="dataBar" id="{B455770B-25E2-4B8B-988F-CD8CB1C6EF54}">
            <x14:dataBar minLength="0" maxLength="100" gradient="0">
              <x14:cfvo type="autoMin"/>
              <x14:cfvo type="autoMax"/>
              <x14:negativeFillColor rgb="FFFF0000"/>
              <x14:axisColor rgb="FF000000"/>
            </x14:dataBar>
          </x14:cfRule>
          <xm:sqref>AI3:AI6</xm:sqref>
        </x14:conditionalFormatting>
        <x14:conditionalFormatting xmlns:xm="http://schemas.microsoft.com/office/excel/2006/main">
          <x14:cfRule type="iconSet" priority="7" id="{C5245800-8E93-47C3-B43C-CC95C49CF860}">
            <x14:iconSet iconSet="3Triangles" custom="1">
              <x14:cfvo type="percent">
                <xm:f>0</xm:f>
              </x14:cfvo>
              <x14:cfvo type="num">
                <xm:f>0</xm:f>
              </x14:cfvo>
              <x14:cfvo type="num" gte="0">
                <xm:f>0</xm:f>
              </x14:cfvo>
              <x14:cfIcon iconSet="3Triangles" iconId="0"/>
              <x14:cfIcon iconSet="3Triangles" iconId="1"/>
              <x14:cfIcon iconSet="3Triangles" iconId="2"/>
            </x14:iconSet>
          </x14:cfRule>
          <xm:sqref>P3:T6</xm:sqref>
        </x14:conditionalFormatting>
        <x14:conditionalFormatting xmlns:xm="http://schemas.microsoft.com/office/excel/2006/main">
          <x14:cfRule type="iconSet" priority="6" id="{F08AFB3D-DFC9-40EB-B2FF-0879A51A8E78}">
            <x14:iconSet iconSet="3Arrows" custom="1">
              <x14:cfvo type="percent">
                <xm:f>0</xm:f>
              </x14:cfvo>
              <x14:cfvo type="num">
                <xm:f>-500</xm:f>
              </x14:cfvo>
              <x14:cfvo type="num" gte="0">
                <xm:f>0</xm:f>
              </x14:cfvo>
              <x14:cfIcon iconSet="3Arrows" iconId="0"/>
              <x14:cfIcon iconSet="4Arrows" iconId="1"/>
              <x14:cfIcon iconSet="4Arrows" iconId="2"/>
            </x14:iconSet>
          </x14:cfRule>
          <xm:sqref>AH3:AH6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'2022年12月'!D3:O3</xm:f>
              <xm:sqref>T3</xm:sqref>
            </x14:sparkline>
            <x14:sparkline>
              <xm:f>'2022年12月'!D4:O4</xm:f>
              <xm:sqref>T4</xm:sqref>
            </x14:sparkline>
            <x14:sparkline>
              <xm:f>'2022年12月'!D5:O5</xm:f>
              <xm:sqref>T5</xm:sqref>
            </x14:sparkline>
            <x14:sparkline>
              <xm:f>'2022年12月'!D6:O6</xm:f>
              <xm:sqref>T6</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showGridLines="0" zoomScale="70" zoomScaleNormal="70" workbookViewId="0">
      <selection sqref="A1:A3"/>
    </sheetView>
  </sheetViews>
  <sheetFormatPr defaultColWidth="9" defaultRowHeight="13.5"/>
  <cols>
    <col min="1" max="1" width="5.140625" style="4" customWidth="1"/>
    <col min="2" max="2" width="8.5703125" style="4" bestFit="1" customWidth="1"/>
    <col min="3" max="3" width="18.42578125" style="4" bestFit="1" customWidth="1"/>
    <col min="4" max="11" width="9.85546875" style="4" bestFit="1" customWidth="1"/>
    <col min="12" max="12" width="13.140625" style="4" bestFit="1" customWidth="1"/>
    <col min="13" max="13" width="9.85546875" style="4" bestFit="1" customWidth="1"/>
    <col min="14" max="15" width="12.42578125" style="4" bestFit="1" customWidth="1"/>
    <col min="16" max="16" width="12.42578125" style="4" customWidth="1"/>
    <col min="17" max="17" width="8.85546875" style="4" customWidth="1"/>
    <col min="18" max="19" width="10" style="4" bestFit="1" customWidth="1"/>
    <col min="20" max="20" width="11.140625" style="4" bestFit="1" customWidth="1"/>
    <col min="21" max="21" width="17.140625" style="4" customWidth="1"/>
    <col min="22" max="22" width="185.28515625" style="4" customWidth="1"/>
    <col min="23" max="24" width="20.85546875" style="4" bestFit="1" customWidth="1"/>
    <col min="25" max="25" width="19.7109375" style="4" bestFit="1" customWidth="1"/>
    <col min="26" max="26" width="19.140625" style="25" bestFit="1" customWidth="1"/>
    <col min="27" max="27" width="11.42578125" style="25" bestFit="1" customWidth="1"/>
    <col min="28" max="29" width="19.140625" style="25" bestFit="1" customWidth="1"/>
    <col min="30" max="30" width="11.42578125" style="25" bestFit="1" customWidth="1"/>
    <col min="31" max="32" width="19.140625" style="25" bestFit="1" customWidth="1"/>
    <col min="33" max="33" width="11.42578125" style="25" bestFit="1" customWidth="1"/>
    <col min="34" max="35" width="19.42578125" style="25" bestFit="1" customWidth="1"/>
    <col min="36" max="36" width="20.7109375" style="4" bestFit="1" customWidth="1"/>
    <col min="37" max="37" width="24.42578125" style="4" customWidth="1"/>
    <col min="38" max="16384" width="9" style="4"/>
  </cols>
  <sheetData>
    <row r="1" spans="1:37" s="2" customFormat="1" ht="23.45" customHeight="1" thickBot="1">
      <c r="A1" s="225" t="s">
        <v>38</v>
      </c>
      <c r="B1" s="225" t="s">
        <v>21</v>
      </c>
      <c r="C1" s="225" t="s">
        <v>37</v>
      </c>
      <c r="D1" s="227" t="s">
        <v>155</v>
      </c>
      <c r="E1" s="226"/>
      <c r="F1" s="226"/>
      <c r="G1" s="226"/>
      <c r="H1" s="226"/>
      <c r="I1" s="226"/>
      <c r="J1" s="226"/>
      <c r="K1" s="226"/>
      <c r="L1" s="226"/>
      <c r="M1" s="226"/>
      <c r="N1" s="226"/>
      <c r="O1" s="226"/>
      <c r="P1" s="226"/>
      <c r="Q1" s="228"/>
      <c r="R1" s="228"/>
      <c r="S1" s="228"/>
      <c r="T1" s="228"/>
      <c r="U1" s="229"/>
      <c r="V1" s="225" t="s">
        <v>46</v>
      </c>
      <c r="W1" s="214" t="s">
        <v>117</v>
      </c>
      <c r="X1" s="214"/>
      <c r="Y1" s="214"/>
      <c r="Z1" s="214"/>
      <c r="AA1" s="214"/>
      <c r="AB1" s="214"/>
      <c r="AC1" s="214"/>
      <c r="AD1" s="214"/>
      <c r="AE1" s="214"/>
      <c r="AF1" s="214"/>
      <c r="AG1" s="214"/>
      <c r="AH1" s="214"/>
      <c r="AI1" s="214"/>
      <c r="AJ1" s="214"/>
      <c r="AK1" s="214"/>
    </row>
    <row r="2" spans="1:37" ht="23.45" customHeight="1" thickTop="1" thickBot="1">
      <c r="A2" s="225"/>
      <c r="B2" s="225"/>
      <c r="C2" s="225"/>
      <c r="D2" s="230">
        <v>2022</v>
      </c>
      <c r="E2" s="230"/>
      <c r="F2" s="230"/>
      <c r="G2" s="230"/>
      <c r="H2" s="230"/>
      <c r="I2" s="230"/>
      <c r="J2" s="230"/>
      <c r="K2" s="230"/>
      <c r="L2" s="230"/>
      <c r="M2" s="230"/>
      <c r="N2" s="230"/>
      <c r="O2" s="230"/>
      <c r="P2" s="148">
        <v>2023</v>
      </c>
      <c r="Q2" s="136"/>
      <c r="R2" s="136"/>
      <c r="S2" s="136"/>
      <c r="T2" s="136"/>
      <c r="U2" s="137"/>
      <c r="V2" s="225"/>
      <c r="W2" s="138">
        <v>2022</v>
      </c>
      <c r="X2" s="138"/>
      <c r="Y2" s="138"/>
      <c r="Z2" s="138"/>
      <c r="AA2" s="138"/>
      <c r="AB2" s="138"/>
      <c r="AC2" s="138"/>
      <c r="AD2" s="138"/>
      <c r="AE2" s="138"/>
      <c r="AF2" s="138"/>
      <c r="AG2" s="138"/>
      <c r="AH2" s="138"/>
      <c r="AI2" s="127">
        <v>2023</v>
      </c>
      <c r="AJ2" s="127"/>
      <c r="AK2" s="127"/>
    </row>
    <row r="3" spans="1:37" ht="25.5" customHeight="1" thickTop="1">
      <c r="A3" s="225"/>
      <c r="B3" s="225"/>
      <c r="C3" s="225"/>
      <c r="D3" s="132" t="s">
        <v>0</v>
      </c>
      <c r="E3" s="109" t="s">
        <v>7</v>
      </c>
      <c r="F3" s="109" t="s">
        <v>26</v>
      </c>
      <c r="G3" s="109" t="s">
        <v>52</v>
      </c>
      <c r="H3" s="109" t="s">
        <v>72</v>
      </c>
      <c r="I3" s="109" t="s">
        <v>80</v>
      </c>
      <c r="J3" s="109" t="s">
        <v>88</v>
      </c>
      <c r="K3" s="109" t="s">
        <v>96</v>
      </c>
      <c r="L3" s="109" t="s">
        <v>107</v>
      </c>
      <c r="M3" s="109" t="s">
        <v>121</v>
      </c>
      <c r="N3" s="109" t="s">
        <v>141</v>
      </c>
      <c r="O3" s="109" t="s">
        <v>142</v>
      </c>
      <c r="P3" s="132" t="s">
        <v>0</v>
      </c>
      <c r="Q3" s="133" t="s">
        <v>39</v>
      </c>
      <c r="R3" s="133" t="s">
        <v>40</v>
      </c>
      <c r="S3" s="134" t="s">
        <v>69</v>
      </c>
      <c r="T3" s="134" t="s">
        <v>101</v>
      </c>
      <c r="U3" s="135" t="s">
        <v>53</v>
      </c>
      <c r="V3" s="225"/>
      <c r="W3" s="102" t="s">
        <v>63</v>
      </c>
      <c r="X3" s="128" t="s">
        <v>7</v>
      </c>
      <c r="Y3" s="128" t="s">
        <v>26</v>
      </c>
      <c r="Z3" s="128" t="s">
        <v>52</v>
      </c>
      <c r="AA3" s="128" t="s">
        <v>72</v>
      </c>
      <c r="AB3" s="128" t="s">
        <v>80</v>
      </c>
      <c r="AC3" s="128" t="s">
        <v>88</v>
      </c>
      <c r="AD3" s="128" t="s">
        <v>100</v>
      </c>
      <c r="AE3" s="128" t="s">
        <v>114</v>
      </c>
      <c r="AF3" s="128" t="s">
        <v>120</v>
      </c>
      <c r="AG3" s="128" t="s">
        <v>134</v>
      </c>
      <c r="AH3" s="128" t="s">
        <v>143</v>
      </c>
      <c r="AI3" s="128" t="s">
        <v>158</v>
      </c>
      <c r="AJ3" s="87" t="s">
        <v>159</v>
      </c>
      <c r="AK3" s="139" t="s">
        <v>160</v>
      </c>
    </row>
    <row r="4" spans="1:37" ht="102.95" customHeight="1">
      <c r="A4" s="98">
        <v>1</v>
      </c>
      <c r="B4" s="99" t="s">
        <v>17</v>
      </c>
      <c r="C4" s="99" t="s">
        <v>33</v>
      </c>
      <c r="D4" s="120">
        <v>115000</v>
      </c>
      <c r="E4" s="121">
        <v>100000</v>
      </c>
      <c r="F4" s="121">
        <v>88000</v>
      </c>
      <c r="G4" s="121">
        <v>83500</v>
      </c>
      <c r="H4" s="122">
        <v>83000</v>
      </c>
      <c r="I4" s="121">
        <v>79000</v>
      </c>
      <c r="J4" s="121">
        <v>79000</v>
      </c>
      <c r="K4" s="121">
        <v>76500</v>
      </c>
      <c r="L4" s="121">
        <v>76300</v>
      </c>
      <c r="M4" s="121">
        <v>74500</v>
      </c>
      <c r="N4" s="122">
        <v>71600</v>
      </c>
      <c r="O4" s="140">
        <v>68600</v>
      </c>
      <c r="P4" s="141">
        <v>65500</v>
      </c>
      <c r="Q4" s="69">
        <f>P4/O4-1</f>
        <v>-4.5189504373177813E-2</v>
      </c>
      <c r="R4" s="69">
        <f>P4/D4-1</f>
        <v>-0.43043478260869561</v>
      </c>
      <c r="S4" s="69">
        <f>P4/M4-1</f>
        <v>-0.12080536912751683</v>
      </c>
      <c r="T4" s="69">
        <f>P4/J4-1</f>
        <v>-0.17088607594936711</v>
      </c>
      <c r="U4" s="101"/>
      <c r="V4" s="129" t="s">
        <v>161</v>
      </c>
      <c r="W4" s="123" t="s">
        <v>64</v>
      </c>
      <c r="X4" s="124">
        <v>94500</v>
      </c>
      <c r="Y4" s="125">
        <v>75000</v>
      </c>
      <c r="Z4" s="125">
        <v>80000</v>
      </c>
      <c r="AA4" s="125">
        <v>80000</v>
      </c>
      <c r="AB4" s="125">
        <v>75500</v>
      </c>
      <c r="AC4" s="125">
        <v>76000</v>
      </c>
      <c r="AD4" s="125">
        <v>74500</v>
      </c>
      <c r="AE4" s="125" t="s">
        <v>115</v>
      </c>
      <c r="AF4" s="125">
        <v>74300</v>
      </c>
      <c r="AG4" s="125">
        <v>70500</v>
      </c>
      <c r="AH4" s="125">
        <v>67000</v>
      </c>
      <c r="AI4" s="125">
        <v>64000</v>
      </c>
      <c r="AJ4" s="89">
        <f>AI4-97000</f>
        <v>-33000</v>
      </c>
      <c r="AK4" s="90">
        <f>AI4/97000-1</f>
        <v>-0.34020618556701032</v>
      </c>
    </row>
    <row r="5" spans="1:37" ht="172.5">
      <c r="A5" s="98">
        <v>2</v>
      </c>
      <c r="B5" s="99" t="s">
        <v>18</v>
      </c>
      <c r="C5" s="99" t="s">
        <v>34</v>
      </c>
      <c r="D5" s="120">
        <v>210000</v>
      </c>
      <c r="E5" s="121">
        <v>175000</v>
      </c>
      <c r="F5" s="121">
        <v>175000</v>
      </c>
      <c r="G5" s="121">
        <v>160000</v>
      </c>
      <c r="H5" s="122">
        <v>155000</v>
      </c>
      <c r="I5" s="121">
        <v>147800</v>
      </c>
      <c r="J5" s="121">
        <v>154500</v>
      </c>
      <c r="K5" s="121">
        <v>157500</v>
      </c>
      <c r="L5" s="121">
        <v>157500</v>
      </c>
      <c r="M5" s="121">
        <v>156900</v>
      </c>
      <c r="N5" s="122">
        <v>149900</v>
      </c>
      <c r="O5" s="140">
        <v>135000</v>
      </c>
      <c r="P5" s="141">
        <v>135000</v>
      </c>
      <c r="Q5" s="69">
        <f>P5/O5-1</f>
        <v>0</v>
      </c>
      <c r="R5" s="69">
        <f t="shared" ref="R5:R7" si="0">P5/D5-1</f>
        <v>-0.3571428571428571</v>
      </c>
      <c r="S5" s="69">
        <f>P5/M5-1</f>
        <v>-0.13957934990439769</v>
      </c>
      <c r="T5" s="69">
        <f t="shared" ref="T5:T7" si="1">P5/J5-1</f>
        <v>-0.12621359223300976</v>
      </c>
      <c r="U5" s="101"/>
      <c r="V5" s="129" t="s">
        <v>162</v>
      </c>
      <c r="W5" s="123" t="s">
        <v>65</v>
      </c>
      <c r="X5" s="124">
        <v>125000</v>
      </c>
      <c r="Y5" s="125">
        <v>125000</v>
      </c>
      <c r="Z5" s="124">
        <v>125000</v>
      </c>
      <c r="AA5" s="125">
        <v>125000</v>
      </c>
      <c r="AB5" s="125">
        <v>125000</v>
      </c>
      <c r="AC5" s="125">
        <v>147000</v>
      </c>
      <c r="AD5" s="125">
        <v>147500</v>
      </c>
      <c r="AE5" s="125" t="s">
        <v>116</v>
      </c>
      <c r="AF5" s="125" t="s">
        <v>116</v>
      </c>
      <c r="AG5" s="125">
        <v>147500</v>
      </c>
      <c r="AH5" s="125" t="s">
        <v>144</v>
      </c>
      <c r="AI5" s="125">
        <v>128000</v>
      </c>
      <c r="AJ5" s="89">
        <f>AI5-145000</f>
        <v>-17000</v>
      </c>
      <c r="AK5" s="90">
        <f>AI5/145000-1</f>
        <v>-0.11724137931034484</v>
      </c>
    </row>
    <row r="6" spans="1:37" ht="69">
      <c r="A6" s="98">
        <v>3</v>
      </c>
      <c r="B6" s="99" t="s">
        <v>19</v>
      </c>
      <c r="C6" s="99" t="s">
        <v>35</v>
      </c>
      <c r="D6" s="120">
        <v>650000</v>
      </c>
      <c r="E6" s="121">
        <v>600000</v>
      </c>
      <c r="F6" s="121">
        <v>650000</v>
      </c>
      <c r="G6" s="121">
        <v>695000</v>
      </c>
      <c r="H6" s="122">
        <v>695000</v>
      </c>
      <c r="I6" s="121">
        <v>700000</v>
      </c>
      <c r="J6" s="121">
        <v>695000</v>
      </c>
      <c r="K6" s="121">
        <v>695000</v>
      </c>
      <c r="L6" s="121">
        <v>695000</v>
      </c>
      <c r="M6" s="121">
        <v>690000</v>
      </c>
      <c r="N6" s="122">
        <v>650000</v>
      </c>
      <c r="O6" s="140">
        <v>650000</v>
      </c>
      <c r="P6" s="141">
        <v>640000</v>
      </c>
      <c r="Q6" s="69">
        <f>P6/O6-1</f>
        <v>-1.538461538461533E-2</v>
      </c>
      <c r="R6" s="69">
        <f t="shared" si="0"/>
        <v>-1.538461538461533E-2</v>
      </c>
      <c r="S6" s="69">
        <f>P6/M6-1</f>
        <v>-7.2463768115942018E-2</v>
      </c>
      <c r="T6" s="69">
        <f t="shared" si="1"/>
        <v>-7.9136690647481966E-2</v>
      </c>
      <c r="U6" s="101"/>
      <c r="V6" s="129" t="s">
        <v>163</v>
      </c>
      <c r="W6" s="123" t="s">
        <v>66</v>
      </c>
      <c r="X6" s="124" t="s">
        <v>58</v>
      </c>
      <c r="Y6" s="126" t="s">
        <v>30</v>
      </c>
      <c r="Z6" s="126" t="s">
        <v>54</v>
      </c>
      <c r="AA6" s="125">
        <v>450000</v>
      </c>
      <c r="AB6" s="125" t="s">
        <v>66</v>
      </c>
      <c r="AC6" s="125" t="s">
        <v>66</v>
      </c>
      <c r="AD6" s="125">
        <v>500000</v>
      </c>
      <c r="AE6" s="125">
        <v>500000</v>
      </c>
      <c r="AF6" s="125">
        <v>500000</v>
      </c>
      <c r="AG6" s="125">
        <v>500000</v>
      </c>
      <c r="AH6" s="125" t="s">
        <v>145</v>
      </c>
      <c r="AI6" s="125" t="s">
        <v>145</v>
      </c>
      <c r="AJ6" s="89">
        <f>520000-470000</f>
        <v>50000</v>
      </c>
      <c r="AK6" s="90">
        <f>520000/470000-1</f>
        <v>0.1063829787234043</v>
      </c>
    </row>
    <row r="7" spans="1:37" ht="93.6" customHeight="1">
      <c r="A7" s="98">
        <v>4</v>
      </c>
      <c r="B7" s="99" t="s">
        <v>20</v>
      </c>
      <c r="C7" s="99" t="s">
        <v>36</v>
      </c>
      <c r="D7" s="120">
        <v>600000</v>
      </c>
      <c r="E7" s="121">
        <v>580000</v>
      </c>
      <c r="F7" s="121">
        <v>570000</v>
      </c>
      <c r="G7" s="121">
        <v>530000</v>
      </c>
      <c r="H7" s="122">
        <v>520000</v>
      </c>
      <c r="I7" s="121">
        <v>510000</v>
      </c>
      <c r="J7" s="121">
        <v>490000</v>
      </c>
      <c r="K7" s="121">
        <v>485000</v>
      </c>
      <c r="L7" s="121">
        <v>470000</v>
      </c>
      <c r="M7" s="121">
        <v>460000</v>
      </c>
      <c r="N7" s="122">
        <v>455000</v>
      </c>
      <c r="O7" s="140">
        <v>425000</v>
      </c>
      <c r="P7" s="141">
        <v>420000</v>
      </c>
      <c r="Q7" s="69">
        <f>P7/O7-1</f>
        <v>-1.1764705882352899E-2</v>
      </c>
      <c r="R7" s="69">
        <f t="shared" si="0"/>
        <v>-0.30000000000000004</v>
      </c>
      <c r="S7" s="69">
        <f>P7/M7-1</f>
        <v>-8.6956521739130488E-2</v>
      </c>
      <c r="T7" s="69">
        <f t="shared" si="1"/>
        <v>-0.1428571428571429</v>
      </c>
      <c r="U7" s="101"/>
      <c r="V7" s="129" t="s">
        <v>164</v>
      </c>
      <c r="W7" s="123" t="s">
        <v>59</v>
      </c>
      <c r="X7" s="124" t="s">
        <v>59</v>
      </c>
      <c r="Y7" s="126" t="s">
        <v>57</v>
      </c>
      <c r="Z7" s="126" t="s">
        <v>55</v>
      </c>
      <c r="AA7" s="125">
        <v>500000</v>
      </c>
      <c r="AB7" s="125">
        <v>485000</v>
      </c>
      <c r="AC7" s="125">
        <v>470000</v>
      </c>
      <c r="AD7" s="125">
        <v>470000</v>
      </c>
      <c r="AE7" s="125">
        <v>445000</v>
      </c>
      <c r="AF7" s="125">
        <v>445000</v>
      </c>
      <c r="AG7" s="125">
        <v>445000</v>
      </c>
      <c r="AH7" s="125">
        <v>400000</v>
      </c>
      <c r="AI7" s="125">
        <v>400000</v>
      </c>
      <c r="AJ7" s="89">
        <f>AI7-560000</f>
        <v>-160000</v>
      </c>
      <c r="AK7" s="90">
        <f>AI7/560000-1</f>
        <v>-0.2857142857142857</v>
      </c>
    </row>
    <row r="8" spans="1:37" ht="50.25" customHeight="1">
      <c r="A8" s="98">
        <v>5</v>
      </c>
      <c r="B8" s="99" t="s">
        <v>156</v>
      </c>
      <c r="C8" s="99" t="s">
        <v>157</v>
      </c>
      <c r="D8" s="120">
        <v>78500</v>
      </c>
      <c r="E8" s="121">
        <v>76000</v>
      </c>
      <c r="F8" s="121">
        <v>72300</v>
      </c>
      <c r="G8" s="121">
        <v>63300</v>
      </c>
      <c r="H8" s="122">
        <v>65000</v>
      </c>
      <c r="I8" s="121">
        <v>65300</v>
      </c>
      <c r="J8" s="121">
        <v>64600</v>
      </c>
      <c r="K8" s="121">
        <v>62500</v>
      </c>
      <c r="L8" s="121">
        <v>59300</v>
      </c>
      <c r="M8" s="121">
        <v>59000</v>
      </c>
      <c r="N8" s="122">
        <v>54300</v>
      </c>
      <c r="O8" s="140">
        <v>50500</v>
      </c>
      <c r="P8" s="141">
        <v>47500</v>
      </c>
      <c r="Q8" s="69">
        <v>-5.9400000000000001E-2</v>
      </c>
      <c r="R8" s="69">
        <v>-0.4022</v>
      </c>
      <c r="S8" s="69">
        <f>P8/M8-1</f>
        <v>-0.19491525423728817</v>
      </c>
      <c r="T8" s="69">
        <f>P8/J8-1</f>
        <v>-0.26470588235294112</v>
      </c>
      <c r="U8" s="101"/>
      <c r="V8" s="129" t="s">
        <v>165</v>
      </c>
      <c r="W8" s="123">
        <v>46000</v>
      </c>
      <c r="X8" s="124" t="s">
        <v>166</v>
      </c>
      <c r="Y8" s="124" t="s">
        <v>166</v>
      </c>
      <c r="Z8" s="124" t="s">
        <v>166</v>
      </c>
      <c r="AA8" s="124" t="s">
        <v>166</v>
      </c>
      <c r="AB8" s="124" t="s">
        <v>166</v>
      </c>
      <c r="AC8" s="124" t="s">
        <v>166</v>
      </c>
      <c r="AD8" s="124" t="s">
        <v>166</v>
      </c>
      <c r="AE8" s="124" t="s">
        <v>166</v>
      </c>
      <c r="AF8" s="124" t="s">
        <v>166</v>
      </c>
      <c r="AG8" s="124" t="s">
        <v>166</v>
      </c>
      <c r="AH8" s="124" t="s">
        <v>166</v>
      </c>
      <c r="AI8" s="125">
        <v>46000</v>
      </c>
      <c r="AJ8" s="124" t="s">
        <v>166</v>
      </c>
      <c r="AK8" s="124" t="s">
        <v>166</v>
      </c>
    </row>
    <row r="9" spans="1:37">
      <c r="A9" s="32" t="s">
        <v>42</v>
      </c>
      <c r="X9" s="38"/>
      <c r="Y9" s="38"/>
    </row>
    <row r="10" spans="1:37" ht="17.25">
      <c r="A10" s="119" t="s">
        <v>243</v>
      </c>
      <c r="X10" s="38"/>
    </row>
    <row r="11" spans="1:37">
      <c r="A11" s="4" t="s">
        <v>154</v>
      </c>
      <c r="X11" s="38"/>
    </row>
    <row r="12" spans="1:37">
      <c r="X12" s="38"/>
    </row>
    <row r="13" spans="1:37">
      <c r="X13" s="38"/>
    </row>
    <row r="14" spans="1:37">
      <c r="X14" s="38"/>
    </row>
    <row r="15" spans="1:37">
      <c r="X15" s="38"/>
    </row>
    <row r="16" spans="1:37">
      <c r="X16" s="38"/>
    </row>
    <row r="17" spans="24:24" s="4" customFormat="1">
      <c r="X17" s="38"/>
    </row>
    <row r="18" spans="24:24" s="4" customFormat="1">
      <c r="X18" s="38"/>
    </row>
    <row r="19" spans="24:24" s="4" customFormat="1">
      <c r="X19" s="38"/>
    </row>
    <row r="20" spans="24:24" s="4" customFormat="1">
      <c r="X20" s="38"/>
    </row>
    <row r="21" spans="24:24" s="4" customFormat="1">
      <c r="X21" s="38"/>
    </row>
    <row r="22" spans="24:24" s="4" customFormat="1">
      <c r="X22" s="38"/>
    </row>
    <row r="23" spans="24:24" s="4" customFormat="1">
      <c r="X23" s="38"/>
    </row>
    <row r="24" spans="24:24" s="4" customFormat="1">
      <c r="X24" s="38"/>
    </row>
    <row r="25" spans="24:24" s="4" customFormat="1">
      <c r="X25" s="38"/>
    </row>
    <row r="26" spans="24:24" s="4" customFormat="1">
      <c r="X26" s="38"/>
    </row>
    <row r="27" spans="24:24" s="4" customFormat="1">
      <c r="X27" s="38"/>
    </row>
    <row r="28" spans="24:24" s="4" customFormat="1">
      <c r="X28" s="38"/>
    </row>
    <row r="29" spans="24:24" s="4" customFormat="1">
      <c r="X29" s="38"/>
    </row>
    <row r="30" spans="24:24" s="4" customFormat="1">
      <c r="X30" s="38"/>
    </row>
    <row r="31" spans="24:24" s="4" customFormat="1">
      <c r="X31" s="38"/>
    </row>
    <row r="32" spans="24:24" s="4" customFormat="1">
      <c r="X32" s="38"/>
    </row>
    <row r="33" spans="24:24" s="4" customFormat="1">
      <c r="X33" s="38"/>
    </row>
  </sheetData>
  <mergeCells count="7">
    <mergeCell ref="W1:AK1"/>
    <mergeCell ref="A1:A3"/>
    <mergeCell ref="B1:B3"/>
    <mergeCell ref="C1:C3"/>
    <mergeCell ref="D1:U1"/>
    <mergeCell ref="V1:V3"/>
    <mergeCell ref="D2:O2"/>
  </mergeCells>
  <phoneticPr fontId="1" type="noConversion"/>
  <conditionalFormatting sqref="AK4:AK7">
    <cfRule type="dataBar" priority="1">
      <dataBar>
        <cfvo type="min"/>
        <cfvo type="max"/>
        <color rgb="FF638EC6"/>
      </dataBar>
      <extLst>
        <ext xmlns:x14="http://schemas.microsoft.com/office/spreadsheetml/2009/9/main" uri="{B025F937-C7B1-47D3-B67F-A62EFF666E3E}">
          <x14:id>{D0951B6A-DB86-4DAE-B93A-683966CF861A}</x14:id>
        </ext>
      </extLst>
    </cfRule>
    <cfRule type="dataBar" priority="2">
      <dataBar>
        <cfvo type="min"/>
        <cfvo type="max"/>
        <color rgb="FF63C384"/>
      </dataBar>
      <extLst>
        <ext xmlns:x14="http://schemas.microsoft.com/office/spreadsheetml/2009/9/main" uri="{B025F937-C7B1-47D3-B67F-A62EFF666E3E}">
          <x14:id>{F6C26E32-E8D7-40D5-9E6D-54CF7F9C84A3}</x14:id>
        </ext>
      </extLst>
    </cfRule>
  </conditionalFormatting>
  <pageMargins left="0.7" right="0.7" top="0.75" bottom="0.75" header="0.3" footer="0.3"/>
  <pageSetup paperSize="9" orientation="portrait" r:id="rId1"/>
  <headerFooter>
    <oddFooter>&amp;R&amp;1#&amp;"Calibri"&amp;22&amp;KFF8939RESTRICTED</oddFooter>
  </headerFooter>
  <picture r:id="rId2"/>
  <extLst>
    <ext xmlns:x14="http://schemas.microsoft.com/office/spreadsheetml/2009/9/main" uri="{78C0D931-6437-407d-A8EE-F0AAD7539E65}">
      <x14:conditionalFormattings>
        <x14:conditionalFormatting xmlns:xm="http://schemas.microsoft.com/office/excel/2006/main">
          <x14:cfRule type="dataBar" id="{D0951B6A-DB86-4DAE-B93A-683966CF861A}">
            <x14:dataBar minLength="0" maxLength="100" gradient="0" direction="leftToRight">
              <x14:cfvo type="autoMin"/>
              <x14:cfvo type="autoMax"/>
              <x14:negativeFillColor rgb="FFFF0000"/>
              <x14:axisColor rgb="FF000000"/>
            </x14:dataBar>
          </x14:cfRule>
          <x14:cfRule type="dataBar" id="{F6C26E32-E8D7-40D5-9E6D-54CF7F9C84A3}">
            <x14:dataBar minLength="0" maxLength="100" border="1" negativeBarBorderColorSameAsPositive="0">
              <x14:cfvo type="autoMin"/>
              <x14:cfvo type="autoMax"/>
              <x14:borderColor rgb="FF63C384"/>
              <x14:negativeFillColor rgb="FFFF0000"/>
              <x14:negativeBorderColor rgb="FFFF0000"/>
              <x14:axisColor rgb="FF000000"/>
            </x14:dataBar>
          </x14:cfRule>
          <xm:sqref>AK4:AK7</xm:sqref>
        </x14:conditionalFormatting>
        <x14:conditionalFormatting xmlns:xm="http://schemas.microsoft.com/office/excel/2006/main">
          <x14:cfRule type="iconSet" priority="14" id="{ECDD8FD9-1384-424B-8699-050EBE7BEE93}">
            <x14:iconSet iconSet="3Triangles" custom="1">
              <x14:cfvo type="percent">
                <xm:f>0</xm:f>
              </x14:cfvo>
              <x14:cfvo type="num">
                <xm:f>0</xm:f>
              </x14:cfvo>
              <x14:cfvo type="num" gte="0">
                <xm:f>0</xm:f>
              </x14:cfvo>
              <x14:cfIcon iconSet="3Triangles" iconId="0"/>
              <x14:cfIcon iconSet="3Triangles" iconId="1"/>
              <x14:cfIcon iconSet="3Triangles" iconId="2"/>
            </x14:iconSet>
          </x14:cfRule>
          <xm:sqref>Q4:U7 S8:T8</xm:sqref>
        </x14:conditionalFormatting>
        <x14:conditionalFormatting xmlns:xm="http://schemas.microsoft.com/office/excel/2006/main">
          <x14:cfRule type="iconSet" priority="13" id="{2F398E7A-B233-48D5-B2CC-6D857B65CD2F}">
            <x14:iconSet iconSet="3Arrows" custom="1">
              <x14:cfvo type="percent">
                <xm:f>0</xm:f>
              </x14:cfvo>
              <x14:cfvo type="num">
                <xm:f>-500</xm:f>
              </x14:cfvo>
              <x14:cfvo type="num" gte="0">
                <xm:f>0</xm:f>
              </x14:cfvo>
              <x14:cfIcon iconSet="3Arrows" iconId="0"/>
              <x14:cfIcon iconSet="4Arrows" iconId="1"/>
              <x14:cfIcon iconSet="4Arrows" iconId="2"/>
            </x14:iconSet>
          </x14:cfRule>
          <xm:sqref>AJ4:AJ7</xm:sqref>
        </x14:conditionalFormatting>
        <x14:conditionalFormatting xmlns:xm="http://schemas.microsoft.com/office/excel/2006/main">
          <x14:cfRule type="iconSet" priority="8" id="{B91F2374-4E0F-46EA-8433-BA17F6F63F99}">
            <x14:iconSet iconSet="3Triangles" custom="1">
              <x14:cfvo type="percent">
                <xm:f>0</xm:f>
              </x14:cfvo>
              <x14:cfvo type="num">
                <xm:f>0</xm:f>
              </x14:cfvo>
              <x14:cfvo type="num" gte="0">
                <xm:f>0</xm:f>
              </x14:cfvo>
              <x14:cfIcon iconSet="3Triangles" iconId="0"/>
              <x14:cfIcon iconSet="3Triangles" iconId="1"/>
              <x14:cfIcon iconSet="3Triangles" iconId="2"/>
            </x14:iconSet>
          </x14:cfRule>
          <xm:sqref>Q8:R8 U8</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'2023年1月'!D4:P4</xm:f>
              <xm:sqref>U4</xm:sqref>
            </x14:sparkline>
            <x14:sparkline>
              <xm:f>'2023年1月'!D8:O8</xm:f>
              <xm:sqref>U8</xm:sqref>
            </x14:sparkline>
            <x14:sparkline>
              <xm:f>'2023年1月'!D5:P5</xm:f>
              <xm:sqref>U5</xm:sqref>
            </x14:sparkline>
            <x14:sparkline>
              <xm:f>'2023年1月'!D6:P6</xm:f>
              <xm:sqref>U6</xm:sqref>
            </x14:sparkline>
            <x14:sparkline>
              <xm:f>'2023年1月'!D7:P7</xm:f>
              <xm:sqref>U7</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zoomScale="70" zoomScaleNormal="70" workbookViewId="0">
      <selection activeCell="D22" sqref="D22"/>
    </sheetView>
  </sheetViews>
  <sheetFormatPr defaultColWidth="9" defaultRowHeight="13.5"/>
  <cols>
    <col min="1" max="1" width="5.140625" style="4" customWidth="1"/>
    <col min="2" max="2" width="8.5703125" style="4" bestFit="1" customWidth="1"/>
    <col min="3" max="3" width="18.42578125" style="4" bestFit="1" customWidth="1"/>
    <col min="4" max="11" width="9.85546875" style="4" bestFit="1" customWidth="1"/>
    <col min="12" max="12" width="13.140625" style="4" bestFit="1" customWidth="1"/>
    <col min="13" max="13" width="9.85546875" style="4" bestFit="1" customWidth="1"/>
    <col min="14" max="15" width="12.42578125" style="4" bestFit="1" customWidth="1"/>
    <col min="16" max="17" width="12.42578125" style="4" customWidth="1"/>
    <col min="18" max="18" width="8.85546875" style="4" customWidth="1"/>
    <col min="19" max="20" width="10" style="4" bestFit="1" customWidth="1"/>
    <col min="21" max="21" width="11.140625" style="4" bestFit="1" customWidth="1"/>
    <col min="22" max="22" width="17.140625" style="4" customWidth="1"/>
    <col min="23" max="23" width="185.28515625" style="4" customWidth="1"/>
    <col min="24" max="25" width="20.85546875" style="4" bestFit="1" customWidth="1"/>
    <col min="26" max="26" width="19.7109375" style="4" bestFit="1" customWidth="1"/>
    <col min="27" max="27" width="19.140625" style="25" bestFit="1" customWidth="1"/>
    <col min="28" max="28" width="11.42578125" style="25" bestFit="1" customWidth="1"/>
    <col min="29" max="30" width="19.140625" style="25" bestFit="1" customWidth="1"/>
    <col min="31" max="31" width="11.42578125" style="25" bestFit="1" customWidth="1"/>
    <col min="32" max="33" width="19.140625" style="25" bestFit="1" customWidth="1"/>
    <col min="34" max="34" width="11.42578125" style="25" bestFit="1" customWidth="1"/>
    <col min="35" max="36" width="19.42578125" style="25" bestFit="1" customWidth="1"/>
    <col min="37" max="37" width="19.42578125" style="25" customWidth="1"/>
    <col min="38" max="38" width="20.7109375" style="4" bestFit="1" customWidth="1"/>
    <col min="39" max="39" width="24.42578125" style="4" customWidth="1"/>
    <col min="40" max="16384" width="9" style="4"/>
  </cols>
  <sheetData>
    <row r="1" spans="1:39" s="2" customFormat="1" ht="23.45" customHeight="1" thickBot="1">
      <c r="A1" s="225" t="s">
        <v>38</v>
      </c>
      <c r="B1" s="225" t="s">
        <v>21</v>
      </c>
      <c r="C1" s="225" t="s">
        <v>37</v>
      </c>
      <c r="D1" s="227" t="s">
        <v>155</v>
      </c>
      <c r="E1" s="226"/>
      <c r="F1" s="226"/>
      <c r="G1" s="226"/>
      <c r="H1" s="226"/>
      <c r="I1" s="226"/>
      <c r="J1" s="226"/>
      <c r="K1" s="226"/>
      <c r="L1" s="226"/>
      <c r="M1" s="226"/>
      <c r="N1" s="226"/>
      <c r="O1" s="226"/>
      <c r="P1" s="226"/>
      <c r="Q1" s="226"/>
      <c r="R1" s="228"/>
      <c r="S1" s="228"/>
      <c r="T1" s="228"/>
      <c r="U1" s="228"/>
      <c r="V1" s="229"/>
      <c r="W1" s="225" t="s">
        <v>46</v>
      </c>
      <c r="X1" s="214" t="s">
        <v>117</v>
      </c>
      <c r="Y1" s="214"/>
      <c r="Z1" s="214"/>
      <c r="AA1" s="214"/>
      <c r="AB1" s="214"/>
      <c r="AC1" s="214"/>
      <c r="AD1" s="214"/>
      <c r="AE1" s="214"/>
      <c r="AF1" s="214"/>
      <c r="AG1" s="214"/>
      <c r="AH1" s="214"/>
      <c r="AI1" s="214"/>
      <c r="AJ1" s="214"/>
      <c r="AK1" s="214"/>
      <c r="AL1" s="214"/>
      <c r="AM1" s="214"/>
    </row>
    <row r="2" spans="1:39" ht="23.45" customHeight="1" thickTop="1" thickBot="1">
      <c r="A2" s="225"/>
      <c r="B2" s="225"/>
      <c r="C2" s="231"/>
      <c r="D2" s="232">
        <v>2022</v>
      </c>
      <c r="E2" s="233"/>
      <c r="F2" s="233"/>
      <c r="G2" s="233"/>
      <c r="H2" s="233"/>
      <c r="I2" s="233"/>
      <c r="J2" s="233"/>
      <c r="K2" s="233"/>
      <c r="L2" s="233"/>
      <c r="M2" s="233"/>
      <c r="N2" s="233"/>
      <c r="O2" s="234"/>
      <c r="P2" s="230">
        <v>2023</v>
      </c>
      <c r="Q2" s="230"/>
      <c r="R2" s="136"/>
      <c r="S2" s="136"/>
      <c r="T2" s="136"/>
      <c r="U2" s="136"/>
      <c r="V2" s="137"/>
      <c r="W2" s="225"/>
      <c r="X2" s="138">
        <v>2022</v>
      </c>
      <c r="Y2" s="138"/>
      <c r="Z2" s="138"/>
      <c r="AA2" s="138"/>
      <c r="AB2" s="138"/>
      <c r="AC2" s="138"/>
      <c r="AD2" s="138"/>
      <c r="AE2" s="138"/>
      <c r="AF2" s="138"/>
      <c r="AG2" s="138"/>
      <c r="AH2" s="138"/>
      <c r="AI2" s="138"/>
      <c r="AJ2" s="130">
        <v>2023</v>
      </c>
      <c r="AK2" s="130"/>
      <c r="AL2" s="130"/>
      <c r="AM2" s="130"/>
    </row>
    <row r="3" spans="1:39" ht="25.5" customHeight="1" thickTop="1">
      <c r="A3" s="225"/>
      <c r="B3" s="225"/>
      <c r="C3" s="225"/>
      <c r="D3" s="132" t="s">
        <v>0</v>
      </c>
      <c r="E3" s="109" t="s">
        <v>7</v>
      </c>
      <c r="F3" s="109" t="s">
        <v>26</v>
      </c>
      <c r="G3" s="109" t="s">
        <v>52</v>
      </c>
      <c r="H3" s="109" t="s">
        <v>72</v>
      </c>
      <c r="I3" s="109" t="s">
        <v>80</v>
      </c>
      <c r="J3" s="109" t="s">
        <v>88</v>
      </c>
      <c r="K3" s="109" t="s">
        <v>96</v>
      </c>
      <c r="L3" s="109" t="s">
        <v>107</v>
      </c>
      <c r="M3" s="109" t="s">
        <v>121</v>
      </c>
      <c r="N3" s="109" t="s">
        <v>141</v>
      </c>
      <c r="O3" s="109" t="s">
        <v>142</v>
      </c>
      <c r="P3" s="132" t="s">
        <v>0</v>
      </c>
      <c r="Q3" s="132" t="s">
        <v>7</v>
      </c>
      <c r="R3" s="133" t="s">
        <v>39</v>
      </c>
      <c r="S3" s="133" t="s">
        <v>40</v>
      </c>
      <c r="T3" s="134" t="s">
        <v>69</v>
      </c>
      <c r="U3" s="134" t="s">
        <v>101</v>
      </c>
      <c r="V3" s="135" t="s">
        <v>53</v>
      </c>
      <c r="W3" s="225"/>
      <c r="X3" s="102" t="s">
        <v>63</v>
      </c>
      <c r="Y3" s="131" t="s">
        <v>7</v>
      </c>
      <c r="Z3" s="131" t="s">
        <v>26</v>
      </c>
      <c r="AA3" s="131" t="s">
        <v>52</v>
      </c>
      <c r="AB3" s="131" t="s">
        <v>72</v>
      </c>
      <c r="AC3" s="131" t="s">
        <v>80</v>
      </c>
      <c r="AD3" s="131" t="s">
        <v>88</v>
      </c>
      <c r="AE3" s="131" t="s">
        <v>100</v>
      </c>
      <c r="AF3" s="131" t="s">
        <v>114</v>
      </c>
      <c r="AG3" s="131" t="s">
        <v>120</v>
      </c>
      <c r="AH3" s="131" t="s">
        <v>134</v>
      </c>
      <c r="AI3" s="131" t="s">
        <v>143</v>
      </c>
      <c r="AJ3" s="131" t="s">
        <v>158</v>
      </c>
      <c r="AK3" s="131" t="s">
        <v>7</v>
      </c>
      <c r="AL3" s="87" t="s">
        <v>159</v>
      </c>
      <c r="AM3" s="139" t="s">
        <v>160</v>
      </c>
    </row>
    <row r="4" spans="1:39" ht="102.95" customHeight="1">
      <c r="A4" s="98">
        <v>1</v>
      </c>
      <c r="B4" s="99" t="s">
        <v>17</v>
      </c>
      <c r="C4" s="99" t="s">
        <v>33</v>
      </c>
      <c r="D4" s="120">
        <v>115000</v>
      </c>
      <c r="E4" s="121">
        <v>100000</v>
      </c>
      <c r="F4" s="121">
        <v>88000</v>
      </c>
      <c r="G4" s="121">
        <v>83500</v>
      </c>
      <c r="H4" s="122">
        <v>83000</v>
      </c>
      <c r="I4" s="121">
        <v>79000</v>
      </c>
      <c r="J4" s="121">
        <v>79000</v>
      </c>
      <c r="K4" s="121">
        <v>76500</v>
      </c>
      <c r="L4" s="121">
        <v>76300</v>
      </c>
      <c r="M4" s="121">
        <v>74500</v>
      </c>
      <c r="N4" s="122">
        <v>71600</v>
      </c>
      <c r="O4" s="121">
        <v>68600</v>
      </c>
      <c r="P4" s="122">
        <v>65500</v>
      </c>
      <c r="Q4" s="147">
        <v>63400</v>
      </c>
      <c r="R4" s="69">
        <f>Q4/P4-1</f>
        <v>-3.2061068702290085E-2</v>
      </c>
      <c r="S4" s="69">
        <f>Q4/E4-1</f>
        <v>-0.36599999999999999</v>
      </c>
      <c r="T4" s="69">
        <f>Q4/N4-1</f>
        <v>-0.11452513966480449</v>
      </c>
      <c r="U4" s="69">
        <f>Q4/K4-1</f>
        <v>-0.17124183006535942</v>
      </c>
      <c r="V4" s="69"/>
      <c r="W4" s="142" t="s">
        <v>167</v>
      </c>
      <c r="X4" s="124" t="s">
        <v>64</v>
      </c>
      <c r="Y4" s="124">
        <v>94500</v>
      </c>
      <c r="Z4" s="125">
        <v>75000</v>
      </c>
      <c r="AA4" s="125">
        <v>80000</v>
      </c>
      <c r="AB4" s="125">
        <v>80000</v>
      </c>
      <c r="AC4" s="125">
        <v>75500</v>
      </c>
      <c r="AD4" s="125">
        <v>76000</v>
      </c>
      <c r="AE4" s="125">
        <v>74500</v>
      </c>
      <c r="AF4" s="125" t="s">
        <v>115</v>
      </c>
      <c r="AG4" s="125">
        <v>74300</v>
      </c>
      <c r="AH4" s="125">
        <v>70500</v>
      </c>
      <c r="AI4" s="125">
        <v>67000</v>
      </c>
      <c r="AJ4" s="125">
        <v>64000</v>
      </c>
      <c r="AK4" s="125">
        <v>61500</v>
      </c>
      <c r="AL4" s="89">
        <f>AK4-Y4</f>
        <v>-33000</v>
      </c>
      <c r="AM4" s="90">
        <f>AK4/Y4-1</f>
        <v>-0.34920634920634919</v>
      </c>
    </row>
    <row r="5" spans="1:39" ht="89.25">
      <c r="A5" s="98">
        <v>2</v>
      </c>
      <c r="B5" s="99" t="s">
        <v>18</v>
      </c>
      <c r="C5" s="99" t="s">
        <v>34</v>
      </c>
      <c r="D5" s="120">
        <v>210000</v>
      </c>
      <c r="E5" s="121">
        <v>175000</v>
      </c>
      <c r="F5" s="121">
        <v>175000</v>
      </c>
      <c r="G5" s="121">
        <v>160000</v>
      </c>
      <c r="H5" s="122">
        <v>155000</v>
      </c>
      <c r="I5" s="121">
        <v>147800</v>
      </c>
      <c r="J5" s="121">
        <v>154500</v>
      </c>
      <c r="K5" s="121">
        <v>157500</v>
      </c>
      <c r="L5" s="121">
        <v>157500</v>
      </c>
      <c r="M5" s="121">
        <v>156900</v>
      </c>
      <c r="N5" s="122">
        <v>149900</v>
      </c>
      <c r="O5" s="140">
        <v>135000</v>
      </c>
      <c r="P5" s="121">
        <v>135000</v>
      </c>
      <c r="Q5" s="146">
        <v>126000</v>
      </c>
      <c r="R5" s="69">
        <f t="shared" ref="R5:R8" si="0">Q5/P5-1</f>
        <v>-6.6666666666666652E-2</v>
      </c>
      <c r="S5" s="69">
        <f t="shared" ref="S5:S8" si="1">Q5/E5-1</f>
        <v>-0.28000000000000003</v>
      </c>
      <c r="T5" s="69">
        <f t="shared" ref="T5:T8" si="2">Q5/N5-1</f>
        <v>-0.15943962641761178</v>
      </c>
      <c r="U5" s="69">
        <f t="shared" ref="U5:U8" si="3">Q5/K5-1</f>
        <v>-0.19999999999999996</v>
      </c>
      <c r="V5" s="69"/>
      <c r="W5" s="143" t="s">
        <v>168</v>
      </c>
      <c r="X5" s="124" t="s">
        <v>65</v>
      </c>
      <c r="Y5" s="124">
        <v>125000</v>
      </c>
      <c r="Z5" s="125">
        <v>125000</v>
      </c>
      <c r="AA5" s="124">
        <v>125000</v>
      </c>
      <c r="AB5" s="125">
        <v>125000</v>
      </c>
      <c r="AC5" s="125">
        <v>125000</v>
      </c>
      <c r="AD5" s="125">
        <v>147000</v>
      </c>
      <c r="AE5" s="125">
        <v>147500</v>
      </c>
      <c r="AF5" s="125" t="s">
        <v>116</v>
      </c>
      <c r="AG5" s="125" t="s">
        <v>116</v>
      </c>
      <c r="AH5" s="125">
        <v>147500</v>
      </c>
      <c r="AI5" s="125" t="s">
        <v>174</v>
      </c>
      <c r="AJ5" s="125">
        <v>128000</v>
      </c>
      <c r="AK5" s="125">
        <v>125000</v>
      </c>
      <c r="AL5" s="89">
        <f t="shared" ref="AL5" si="4">AK5-Y5</f>
        <v>0</v>
      </c>
      <c r="AM5" s="90">
        <f>AK5/Y5-1</f>
        <v>0</v>
      </c>
    </row>
    <row r="6" spans="1:39" ht="74.25">
      <c r="A6" s="98">
        <v>3</v>
      </c>
      <c r="B6" s="99" t="s">
        <v>19</v>
      </c>
      <c r="C6" s="99" t="s">
        <v>35</v>
      </c>
      <c r="D6" s="120">
        <v>650000</v>
      </c>
      <c r="E6" s="121">
        <v>600000</v>
      </c>
      <c r="F6" s="121">
        <v>650000</v>
      </c>
      <c r="G6" s="121">
        <v>695000</v>
      </c>
      <c r="H6" s="122">
        <v>695000</v>
      </c>
      <c r="I6" s="121">
        <v>700000</v>
      </c>
      <c r="J6" s="121">
        <v>695000</v>
      </c>
      <c r="K6" s="121">
        <v>695000</v>
      </c>
      <c r="L6" s="121">
        <v>695000</v>
      </c>
      <c r="M6" s="121">
        <v>690000</v>
      </c>
      <c r="N6" s="122">
        <v>650000</v>
      </c>
      <c r="O6" s="140">
        <v>650000</v>
      </c>
      <c r="P6" s="140">
        <v>640000</v>
      </c>
      <c r="Q6" s="147">
        <v>645000</v>
      </c>
      <c r="R6" s="69">
        <f t="shared" si="0"/>
        <v>7.8125E-3</v>
      </c>
      <c r="S6" s="69">
        <f t="shared" si="1"/>
        <v>7.4999999999999956E-2</v>
      </c>
      <c r="T6" s="69">
        <f t="shared" si="2"/>
        <v>-7.692307692307665E-3</v>
      </c>
      <c r="U6" s="69">
        <f t="shared" si="3"/>
        <v>-7.1942446043165464E-2</v>
      </c>
      <c r="V6" s="69"/>
      <c r="W6" s="143" t="s">
        <v>169</v>
      </c>
      <c r="X6" s="124" t="s">
        <v>66</v>
      </c>
      <c r="Y6" s="124" t="s">
        <v>58</v>
      </c>
      <c r="Z6" s="126" t="s">
        <v>30</v>
      </c>
      <c r="AA6" s="126" t="s">
        <v>54</v>
      </c>
      <c r="AB6" s="125">
        <v>450000</v>
      </c>
      <c r="AC6" s="125" t="s">
        <v>66</v>
      </c>
      <c r="AD6" s="125" t="s">
        <v>66</v>
      </c>
      <c r="AE6" s="125">
        <v>500000</v>
      </c>
      <c r="AF6" s="125">
        <v>500000</v>
      </c>
      <c r="AG6" s="125">
        <v>500000</v>
      </c>
      <c r="AH6" s="125">
        <v>500000</v>
      </c>
      <c r="AI6" s="125" t="s">
        <v>175</v>
      </c>
      <c r="AJ6" s="125" t="s">
        <v>175</v>
      </c>
      <c r="AK6" s="125" t="s">
        <v>176</v>
      </c>
      <c r="AL6" s="89">
        <f>540000-465000</f>
        <v>75000</v>
      </c>
      <c r="AM6" s="90">
        <f>540000/465000-1</f>
        <v>0.16129032258064524</v>
      </c>
    </row>
    <row r="7" spans="1:39" ht="93.6" customHeight="1">
      <c r="A7" s="98">
        <v>4</v>
      </c>
      <c r="B7" s="99" t="s">
        <v>20</v>
      </c>
      <c r="C7" s="99" t="s">
        <v>36</v>
      </c>
      <c r="D7" s="120">
        <v>600000</v>
      </c>
      <c r="E7" s="121">
        <v>580000</v>
      </c>
      <c r="F7" s="121">
        <v>570000</v>
      </c>
      <c r="G7" s="121">
        <v>530000</v>
      </c>
      <c r="H7" s="122">
        <v>520000</v>
      </c>
      <c r="I7" s="121">
        <v>510000</v>
      </c>
      <c r="J7" s="121">
        <v>490000</v>
      </c>
      <c r="K7" s="121">
        <v>485000</v>
      </c>
      <c r="L7" s="121">
        <v>470000</v>
      </c>
      <c r="M7" s="121">
        <v>460000</v>
      </c>
      <c r="N7" s="122">
        <v>455000</v>
      </c>
      <c r="O7" s="140">
        <v>425000</v>
      </c>
      <c r="P7" s="140">
        <v>420000</v>
      </c>
      <c r="Q7" s="147">
        <v>410000</v>
      </c>
      <c r="R7" s="69">
        <f t="shared" si="0"/>
        <v>-2.3809523809523836E-2</v>
      </c>
      <c r="S7" s="69">
        <f t="shared" si="1"/>
        <v>-0.2931034482758621</v>
      </c>
      <c r="T7" s="69">
        <f t="shared" si="2"/>
        <v>-9.8901098901098883E-2</v>
      </c>
      <c r="U7" s="69">
        <f t="shared" si="3"/>
        <v>-0.15463917525773196</v>
      </c>
      <c r="V7" s="69"/>
      <c r="W7" s="142" t="s">
        <v>170</v>
      </c>
      <c r="X7" s="124" t="s">
        <v>59</v>
      </c>
      <c r="Y7" s="124" t="s">
        <v>59</v>
      </c>
      <c r="Z7" s="126" t="s">
        <v>57</v>
      </c>
      <c r="AA7" s="126" t="s">
        <v>55</v>
      </c>
      <c r="AB7" s="125">
        <v>500000</v>
      </c>
      <c r="AC7" s="125">
        <v>485000</v>
      </c>
      <c r="AD7" s="125">
        <v>470000</v>
      </c>
      <c r="AE7" s="125">
        <v>470000</v>
      </c>
      <c r="AF7" s="125">
        <v>445000</v>
      </c>
      <c r="AG7" s="125">
        <v>445000</v>
      </c>
      <c r="AH7" s="125">
        <v>445000</v>
      </c>
      <c r="AI7" s="125">
        <v>400000</v>
      </c>
      <c r="AJ7" s="125">
        <v>400000</v>
      </c>
      <c r="AK7" s="125">
        <v>400000</v>
      </c>
      <c r="AL7" s="89">
        <f>AK7-560000</f>
        <v>-160000</v>
      </c>
      <c r="AM7" s="90">
        <f>AJ7/560000-1</f>
        <v>-0.2857142857142857</v>
      </c>
    </row>
    <row r="8" spans="1:39" ht="50.25" customHeight="1">
      <c r="A8" s="98">
        <v>5</v>
      </c>
      <c r="B8" s="99" t="s">
        <v>156</v>
      </c>
      <c r="C8" s="99" t="s">
        <v>157</v>
      </c>
      <c r="D8" s="120">
        <v>78500</v>
      </c>
      <c r="E8" s="121">
        <v>76000</v>
      </c>
      <c r="F8" s="121">
        <v>72300</v>
      </c>
      <c r="G8" s="121">
        <v>63300</v>
      </c>
      <c r="H8" s="122">
        <v>65000</v>
      </c>
      <c r="I8" s="121">
        <v>65300</v>
      </c>
      <c r="J8" s="121">
        <v>64600</v>
      </c>
      <c r="K8" s="121">
        <v>62500</v>
      </c>
      <c r="L8" s="121">
        <v>59300</v>
      </c>
      <c r="M8" s="121">
        <v>59000</v>
      </c>
      <c r="N8" s="122">
        <v>54300</v>
      </c>
      <c r="O8" s="140">
        <v>50500</v>
      </c>
      <c r="P8" s="121">
        <v>47500</v>
      </c>
      <c r="Q8" s="146">
        <v>46400</v>
      </c>
      <c r="R8" s="69">
        <f t="shared" si="0"/>
        <v>-2.3157894736842155E-2</v>
      </c>
      <c r="S8" s="69">
        <f t="shared" si="1"/>
        <v>-0.38947368421052631</v>
      </c>
      <c r="T8" s="69">
        <f t="shared" si="2"/>
        <v>-0.14548802946592998</v>
      </c>
      <c r="U8" s="69">
        <f t="shared" si="3"/>
        <v>-0.25760000000000005</v>
      </c>
      <c r="V8" s="69"/>
      <c r="W8" s="142" t="s">
        <v>171</v>
      </c>
      <c r="X8" s="124">
        <v>46000</v>
      </c>
      <c r="Y8" s="124" t="s">
        <v>166</v>
      </c>
      <c r="Z8" s="124" t="s">
        <v>166</v>
      </c>
      <c r="AA8" s="124" t="s">
        <v>166</v>
      </c>
      <c r="AB8" s="124" t="s">
        <v>166</v>
      </c>
      <c r="AC8" s="124" t="s">
        <v>166</v>
      </c>
      <c r="AD8" s="124" t="s">
        <v>166</v>
      </c>
      <c r="AE8" s="124" t="s">
        <v>166</v>
      </c>
      <c r="AF8" s="124" t="s">
        <v>166</v>
      </c>
      <c r="AG8" s="124" t="s">
        <v>166</v>
      </c>
      <c r="AH8" s="124" t="s">
        <v>166</v>
      </c>
      <c r="AI8" s="124" t="s">
        <v>166</v>
      </c>
      <c r="AJ8" s="125">
        <v>46000</v>
      </c>
      <c r="AK8" s="125">
        <v>45000</v>
      </c>
      <c r="AL8" s="124" t="s">
        <v>166</v>
      </c>
      <c r="AM8" s="124" t="s">
        <v>166</v>
      </c>
    </row>
    <row r="9" spans="1:39">
      <c r="A9" s="32" t="s">
        <v>42</v>
      </c>
      <c r="Y9" s="38"/>
      <c r="Z9" s="38"/>
    </row>
    <row r="10" spans="1:39" ht="17.25">
      <c r="A10" s="119" t="s">
        <v>172</v>
      </c>
      <c r="Y10" s="38"/>
    </row>
    <row r="11" spans="1:39">
      <c r="A11" s="4" t="s">
        <v>173</v>
      </c>
      <c r="Y11" s="38"/>
    </row>
    <row r="12" spans="1:39">
      <c r="Y12" s="38"/>
    </row>
    <row r="13" spans="1:39">
      <c r="Y13" s="38"/>
    </row>
    <row r="14" spans="1:39">
      <c r="Y14" s="38"/>
    </row>
    <row r="15" spans="1:39">
      <c r="Y15" s="38"/>
    </row>
    <row r="16" spans="1:39">
      <c r="Y16" s="38"/>
    </row>
    <row r="17" spans="25:37">
      <c r="Y17" s="38"/>
      <c r="AA17" s="4"/>
      <c r="AB17" s="4"/>
      <c r="AC17" s="4"/>
      <c r="AD17" s="4"/>
      <c r="AE17" s="4"/>
      <c r="AF17" s="4"/>
      <c r="AG17" s="4"/>
      <c r="AH17" s="4"/>
      <c r="AI17" s="4"/>
      <c r="AJ17" s="4"/>
      <c r="AK17" s="4"/>
    </row>
    <row r="18" spans="25:37">
      <c r="Y18" s="38"/>
      <c r="AA18" s="4"/>
      <c r="AB18" s="4"/>
      <c r="AC18" s="4"/>
      <c r="AD18" s="4"/>
      <c r="AE18" s="4"/>
      <c r="AF18" s="4"/>
      <c r="AG18" s="4"/>
      <c r="AH18" s="4"/>
      <c r="AI18" s="4"/>
      <c r="AJ18" s="4"/>
      <c r="AK18" s="4"/>
    </row>
    <row r="19" spans="25:37">
      <c r="Y19" s="38"/>
      <c r="AA19" s="4"/>
      <c r="AB19" s="4"/>
      <c r="AC19" s="4"/>
      <c r="AD19" s="4"/>
      <c r="AE19" s="4"/>
      <c r="AF19" s="4"/>
      <c r="AG19" s="4"/>
      <c r="AH19" s="4"/>
      <c r="AI19" s="4"/>
      <c r="AJ19" s="4"/>
      <c r="AK19" s="4"/>
    </row>
    <row r="20" spans="25:37">
      <c r="Y20" s="38"/>
      <c r="AA20" s="4"/>
      <c r="AB20" s="4"/>
      <c r="AC20" s="4"/>
      <c r="AD20" s="4"/>
      <c r="AE20" s="4"/>
      <c r="AF20" s="4"/>
      <c r="AG20" s="4"/>
      <c r="AH20" s="4"/>
      <c r="AI20" s="4"/>
      <c r="AJ20" s="4"/>
      <c r="AK20" s="4"/>
    </row>
    <row r="21" spans="25:37">
      <c r="Y21" s="38"/>
      <c r="AA21" s="4"/>
      <c r="AB21" s="4"/>
      <c r="AC21" s="4"/>
      <c r="AD21" s="4"/>
      <c r="AE21" s="4"/>
      <c r="AF21" s="4"/>
      <c r="AG21" s="4"/>
      <c r="AH21" s="4"/>
      <c r="AI21" s="4"/>
      <c r="AJ21" s="4"/>
      <c r="AK21" s="4"/>
    </row>
    <row r="22" spans="25:37">
      <c r="Y22" s="38"/>
      <c r="AA22" s="4"/>
      <c r="AB22" s="4"/>
      <c r="AC22" s="4"/>
      <c r="AD22" s="4"/>
      <c r="AE22" s="4"/>
      <c r="AF22" s="4"/>
      <c r="AG22" s="4"/>
      <c r="AH22" s="4"/>
      <c r="AI22" s="4"/>
      <c r="AJ22" s="4"/>
      <c r="AK22" s="4"/>
    </row>
    <row r="23" spans="25:37">
      <c r="Y23" s="38"/>
      <c r="AA23" s="4"/>
      <c r="AB23" s="4"/>
      <c r="AC23" s="4"/>
      <c r="AD23" s="4"/>
      <c r="AE23" s="4"/>
      <c r="AF23" s="4"/>
      <c r="AG23" s="4"/>
      <c r="AH23" s="4"/>
      <c r="AI23" s="4"/>
      <c r="AJ23" s="4"/>
      <c r="AK23" s="4"/>
    </row>
    <row r="24" spans="25:37">
      <c r="Y24" s="38"/>
      <c r="AA24" s="4"/>
      <c r="AB24" s="4"/>
      <c r="AC24" s="4"/>
      <c r="AD24" s="4"/>
      <c r="AE24" s="4"/>
      <c r="AF24" s="4"/>
      <c r="AG24" s="4"/>
      <c r="AH24" s="4"/>
      <c r="AI24" s="4"/>
      <c r="AJ24" s="4"/>
      <c r="AK24" s="4"/>
    </row>
    <row r="25" spans="25:37">
      <c r="Y25" s="38"/>
      <c r="AA25" s="4"/>
      <c r="AB25" s="4"/>
      <c r="AC25" s="4"/>
      <c r="AD25" s="4"/>
      <c r="AE25" s="4"/>
      <c r="AF25" s="4"/>
      <c r="AG25" s="4"/>
      <c r="AH25" s="4"/>
      <c r="AI25" s="4"/>
      <c r="AJ25" s="4"/>
      <c r="AK25" s="4"/>
    </row>
    <row r="26" spans="25:37">
      <c r="Y26" s="38"/>
      <c r="AA26" s="4"/>
      <c r="AB26" s="4"/>
      <c r="AC26" s="4"/>
      <c r="AD26" s="4"/>
      <c r="AE26" s="4"/>
      <c r="AF26" s="4"/>
      <c r="AG26" s="4"/>
      <c r="AH26" s="4"/>
      <c r="AI26" s="4"/>
      <c r="AJ26" s="4"/>
      <c r="AK26" s="4"/>
    </row>
    <row r="27" spans="25:37">
      <c r="Y27" s="38"/>
      <c r="AA27" s="4"/>
      <c r="AB27" s="4"/>
      <c r="AC27" s="4"/>
      <c r="AD27" s="4"/>
      <c r="AE27" s="4"/>
      <c r="AF27" s="4"/>
      <c r="AG27" s="4"/>
      <c r="AH27" s="4"/>
      <c r="AI27" s="4"/>
      <c r="AJ27" s="4"/>
      <c r="AK27" s="4"/>
    </row>
    <row r="28" spans="25:37">
      <c r="Y28" s="38"/>
      <c r="AA28" s="4"/>
      <c r="AB28" s="4"/>
      <c r="AC28" s="4"/>
      <c r="AD28" s="4"/>
      <c r="AE28" s="4"/>
      <c r="AF28" s="4"/>
      <c r="AG28" s="4"/>
      <c r="AH28" s="4"/>
      <c r="AI28" s="4"/>
      <c r="AJ28" s="4"/>
      <c r="AK28" s="4"/>
    </row>
    <row r="29" spans="25:37">
      <c r="Y29" s="38"/>
      <c r="AA29" s="4"/>
      <c r="AB29" s="4"/>
      <c r="AC29" s="4"/>
      <c r="AD29" s="4"/>
      <c r="AE29" s="4"/>
      <c r="AF29" s="4"/>
      <c r="AG29" s="4"/>
      <c r="AH29" s="4"/>
      <c r="AI29" s="4"/>
      <c r="AJ29" s="4"/>
      <c r="AK29" s="4"/>
    </row>
    <row r="30" spans="25:37">
      <c r="Y30" s="38"/>
      <c r="AA30" s="4"/>
      <c r="AB30" s="4"/>
      <c r="AC30" s="4"/>
      <c r="AD30" s="4"/>
      <c r="AE30" s="4"/>
      <c r="AF30" s="4"/>
      <c r="AG30" s="4"/>
      <c r="AH30" s="4"/>
      <c r="AI30" s="4"/>
      <c r="AJ30" s="4"/>
      <c r="AK30" s="4"/>
    </row>
    <row r="31" spans="25:37">
      <c r="Y31" s="38"/>
      <c r="AA31" s="4"/>
      <c r="AB31" s="4"/>
      <c r="AC31" s="4"/>
      <c r="AD31" s="4"/>
      <c r="AE31" s="4"/>
      <c r="AF31" s="4"/>
      <c r="AG31" s="4"/>
      <c r="AH31" s="4"/>
      <c r="AI31" s="4"/>
      <c r="AJ31" s="4"/>
      <c r="AK31" s="4"/>
    </row>
    <row r="32" spans="25:37">
      <c r="Y32" s="38"/>
      <c r="AA32" s="4"/>
      <c r="AB32" s="4"/>
      <c r="AC32" s="4"/>
      <c r="AD32" s="4"/>
      <c r="AE32" s="4"/>
      <c r="AF32" s="4"/>
      <c r="AG32" s="4"/>
      <c r="AH32" s="4"/>
      <c r="AI32" s="4"/>
      <c r="AJ32" s="4"/>
      <c r="AK32" s="4"/>
    </row>
    <row r="33" spans="25:37">
      <c r="Y33" s="38"/>
      <c r="AA33" s="4"/>
      <c r="AB33" s="4"/>
      <c r="AC33" s="4"/>
      <c r="AD33" s="4"/>
      <c r="AE33" s="4"/>
      <c r="AF33" s="4"/>
      <c r="AG33" s="4"/>
      <c r="AH33" s="4"/>
      <c r="AI33" s="4"/>
      <c r="AJ33" s="4"/>
      <c r="AK33" s="4"/>
    </row>
  </sheetData>
  <mergeCells count="8">
    <mergeCell ref="X1:AM1"/>
    <mergeCell ref="A1:A3"/>
    <mergeCell ref="B1:B3"/>
    <mergeCell ref="C1:C3"/>
    <mergeCell ref="D1:V1"/>
    <mergeCell ref="W1:W3"/>
    <mergeCell ref="D2:O2"/>
    <mergeCell ref="P2:Q2"/>
  </mergeCells>
  <phoneticPr fontId="1" type="noConversion"/>
  <conditionalFormatting sqref="AM4:AM7">
    <cfRule type="dataBar" priority="1">
      <dataBar>
        <cfvo type="min"/>
        <cfvo type="max"/>
        <color rgb="FF638EC6"/>
      </dataBar>
      <extLst>
        <ext xmlns:x14="http://schemas.microsoft.com/office/spreadsheetml/2009/9/main" uri="{B025F937-C7B1-47D3-B67F-A62EFF666E3E}">
          <x14:id>{9537F787-C510-4D3D-9C86-3F2A74BE0FF2}</x14:id>
        </ext>
      </extLst>
    </cfRule>
    <cfRule type="dataBar" priority="2">
      <dataBar>
        <cfvo type="min"/>
        <cfvo type="max"/>
        <color rgb="FF63C384"/>
      </dataBar>
      <extLst>
        <ext xmlns:x14="http://schemas.microsoft.com/office/spreadsheetml/2009/9/main" uri="{B025F937-C7B1-47D3-B67F-A62EFF666E3E}">
          <x14:id>{6E92A7A1-1C9C-4C07-A52A-9F77767110DF}</x14:id>
        </ext>
      </extLst>
    </cfRule>
  </conditionalFormatting>
  <pageMargins left="0.7" right="0.7" top="0.75" bottom="0.75" header="0.3" footer="0.3"/>
  <pageSetup paperSize="9" orientation="portrait" r:id="rId1"/>
  <picture r:id="rId2"/>
  <extLst>
    <ext xmlns:x14="http://schemas.microsoft.com/office/spreadsheetml/2009/9/main" uri="{78C0D931-6437-407d-A8EE-F0AAD7539E65}">
      <x14:conditionalFormattings>
        <x14:conditionalFormatting xmlns:xm="http://schemas.microsoft.com/office/excel/2006/main">
          <x14:cfRule type="dataBar" id="{9537F787-C510-4D3D-9C86-3F2A74BE0FF2}">
            <x14:dataBar minLength="0" maxLength="100" gradient="0" direction="leftToRight">
              <x14:cfvo type="autoMin"/>
              <x14:cfvo type="autoMax"/>
              <x14:negativeFillColor rgb="FFFF0000"/>
              <x14:axisColor rgb="FF000000"/>
            </x14:dataBar>
          </x14:cfRule>
          <x14:cfRule type="dataBar" id="{6E92A7A1-1C9C-4C07-A52A-9F77767110DF}">
            <x14:dataBar minLength="0" maxLength="100" border="1" negativeBarBorderColorSameAsPositive="0">
              <x14:cfvo type="autoMin"/>
              <x14:cfvo type="autoMax"/>
              <x14:borderColor rgb="FF63C384"/>
              <x14:negativeFillColor rgb="FFFF0000"/>
              <x14:negativeBorderColor rgb="FFFF0000"/>
              <x14:axisColor rgb="FF000000"/>
            </x14:dataBar>
          </x14:cfRule>
          <xm:sqref>AM4:AM7</xm:sqref>
        </x14:conditionalFormatting>
        <x14:conditionalFormatting xmlns:xm="http://schemas.microsoft.com/office/excel/2006/main">
          <x14:cfRule type="iconSet" priority="5" id="{5824543F-6219-43D2-9CB0-0B737B7CADC9}">
            <x14:iconSet iconSet="3Triangles" custom="1">
              <x14:cfvo type="percent">
                <xm:f>0</xm:f>
              </x14:cfvo>
              <x14:cfvo type="num">
                <xm:f>0</xm:f>
              </x14:cfvo>
              <x14:cfvo type="num" gte="0">
                <xm:f>0</xm:f>
              </x14:cfvo>
              <x14:cfIcon iconSet="3Triangles" iconId="0"/>
              <x14:cfIcon iconSet="3Triangles" iconId="1"/>
              <x14:cfIcon iconSet="3Triangles" iconId="2"/>
            </x14:iconSet>
          </x14:cfRule>
          <xm:sqref>R4:V4 R5:U8 V4:V8</xm:sqref>
        </x14:conditionalFormatting>
        <x14:conditionalFormatting xmlns:xm="http://schemas.microsoft.com/office/excel/2006/main">
          <x14:cfRule type="iconSet" priority="4" id="{6795E7D4-D80C-4893-AB68-43223EB76BD4}">
            <x14:iconSet iconSet="3Arrows" custom="1">
              <x14:cfvo type="percent">
                <xm:f>0</xm:f>
              </x14:cfvo>
              <x14:cfvo type="num">
                <xm:f>-500</xm:f>
              </x14:cfvo>
              <x14:cfvo type="num" gte="0">
                <xm:f>0</xm:f>
              </x14:cfvo>
              <x14:cfIcon iconSet="3Arrows" iconId="0"/>
              <x14:cfIcon iconSet="4Arrows" iconId="1"/>
              <x14:cfIcon iconSet="4Arrows" iconId="2"/>
            </x14:iconSet>
          </x14:cfRule>
          <xm:sqref>AL4:AL7</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'2023年2月'!D4:Q4</xm:f>
              <xm:sqref>V4</xm:sqref>
            </x14:sparkline>
            <x14:sparkline>
              <xm:f>'2023年2月'!D5:Q5</xm:f>
              <xm:sqref>V5</xm:sqref>
            </x14:sparkline>
            <x14:sparkline>
              <xm:f>'2023年2月'!D6:Q6</xm:f>
              <xm:sqref>V6</xm:sqref>
            </x14:sparkline>
            <x14:sparkline>
              <xm:f>'2023年2月'!D7:Q7</xm:f>
              <xm:sqref>V7</xm:sqref>
            </x14:sparkline>
            <x14:sparkline>
              <xm:f>'2023年2月'!D8:Q8</xm:f>
              <xm:sqref>V8</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zoomScale="70" zoomScaleNormal="70" workbookViewId="0">
      <selection sqref="A1:A3"/>
    </sheetView>
  </sheetViews>
  <sheetFormatPr defaultColWidth="9" defaultRowHeight="13.5"/>
  <cols>
    <col min="1" max="1" width="5.140625" style="4" customWidth="1"/>
    <col min="2" max="2" width="8.5703125" style="4" bestFit="1" customWidth="1"/>
    <col min="3" max="3" width="18.42578125" style="4" bestFit="1" customWidth="1"/>
    <col min="4" max="11" width="9.85546875" style="4" customWidth="1"/>
    <col min="12" max="12" width="13.140625" style="4" customWidth="1"/>
    <col min="13" max="13" width="9.85546875" style="4" customWidth="1"/>
    <col min="14" max="18" width="12.42578125" style="4" customWidth="1"/>
    <col min="19" max="19" width="10.5703125" style="4" customWidth="1"/>
    <col min="20" max="21" width="10" style="4" bestFit="1" customWidth="1"/>
    <col min="22" max="22" width="11.140625" style="4" bestFit="1" customWidth="1"/>
    <col min="23" max="23" width="17.140625" style="4" customWidth="1"/>
    <col min="24" max="24" width="185.28515625" style="4" customWidth="1"/>
    <col min="25" max="26" width="20.85546875" style="4" bestFit="1" customWidth="1"/>
    <col min="27" max="27" width="19.7109375" style="4" bestFit="1" customWidth="1"/>
    <col min="28" max="28" width="19.140625" style="25" bestFit="1" customWidth="1"/>
    <col min="29" max="29" width="11.42578125" style="25" bestFit="1" customWidth="1"/>
    <col min="30" max="31" width="19.140625" style="25" bestFit="1" customWidth="1"/>
    <col min="32" max="32" width="11.42578125" style="25" bestFit="1" customWidth="1"/>
    <col min="33" max="34" width="19.140625" style="25" bestFit="1" customWidth="1"/>
    <col min="35" max="35" width="11.42578125" style="25" bestFit="1" customWidth="1"/>
    <col min="36" max="37" width="19.42578125" style="25" bestFit="1" customWidth="1"/>
    <col min="38" max="39" width="19.42578125" style="25" customWidth="1"/>
    <col min="40" max="40" width="20.7109375" style="4" bestFit="1" customWidth="1"/>
    <col min="41" max="41" width="24.42578125" style="4" customWidth="1"/>
    <col min="42" max="16384" width="9" style="4"/>
  </cols>
  <sheetData>
    <row r="1" spans="1:41" s="2" customFormat="1" ht="23.45" customHeight="1" thickBot="1">
      <c r="A1" s="225" t="s">
        <v>38</v>
      </c>
      <c r="B1" s="225" t="s">
        <v>21</v>
      </c>
      <c r="C1" s="225" t="s">
        <v>37</v>
      </c>
      <c r="D1" s="227" t="s">
        <v>155</v>
      </c>
      <c r="E1" s="226"/>
      <c r="F1" s="226"/>
      <c r="G1" s="226"/>
      <c r="H1" s="226"/>
      <c r="I1" s="226"/>
      <c r="J1" s="226"/>
      <c r="K1" s="226"/>
      <c r="L1" s="226"/>
      <c r="M1" s="226"/>
      <c r="N1" s="226"/>
      <c r="O1" s="226"/>
      <c r="P1" s="226"/>
      <c r="Q1" s="226"/>
      <c r="R1" s="226"/>
      <c r="S1" s="228"/>
      <c r="T1" s="228"/>
      <c r="U1" s="228"/>
      <c r="V1" s="228"/>
      <c r="W1" s="229"/>
      <c r="X1" s="225" t="s">
        <v>46</v>
      </c>
      <c r="Y1" s="214" t="s">
        <v>117</v>
      </c>
      <c r="Z1" s="214"/>
      <c r="AA1" s="214"/>
      <c r="AB1" s="214"/>
      <c r="AC1" s="214"/>
      <c r="AD1" s="214"/>
      <c r="AE1" s="214"/>
      <c r="AF1" s="214"/>
      <c r="AG1" s="214"/>
      <c r="AH1" s="214"/>
      <c r="AI1" s="214"/>
      <c r="AJ1" s="214"/>
      <c r="AK1" s="214"/>
      <c r="AL1" s="214"/>
      <c r="AM1" s="214"/>
      <c r="AN1" s="214"/>
      <c r="AO1" s="214"/>
    </row>
    <row r="2" spans="1:41" ht="23.45" customHeight="1" thickTop="1" thickBot="1">
      <c r="A2" s="225"/>
      <c r="B2" s="225"/>
      <c r="C2" s="231"/>
      <c r="D2" s="232">
        <v>2022</v>
      </c>
      <c r="E2" s="233"/>
      <c r="F2" s="233"/>
      <c r="G2" s="233"/>
      <c r="H2" s="233"/>
      <c r="I2" s="233"/>
      <c r="J2" s="233"/>
      <c r="K2" s="233"/>
      <c r="L2" s="233"/>
      <c r="M2" s="233"/>
      <c r="N2" s="233"/>
      <c r="O2" s="234"/>
      <c r="P2" s="230">
        <v>2023</v>
      </c>
      <c r="Q2" s="230"/>
      <c r="R2" s="230"/>
      <c r="S2" s="136"/>
      <c r="T2" s="136"/>
      <c r="U2" s="136"/>
      <c r="V2" s="136"/>
      <c r="W2" s="137"/>
      <c r="X2" s="225"/>
      <c r="Y2" s="138">
        <v>2022</v>
      </c>
      <c r="Z2" s="138"/>
      <c r="AA2" s="138"/>
      <c r="AB2" s="138"/>
      <c r="AC2" s="138"/>
      <c r="AD2" s="138"/>
      <c r="AE2" s="138"/>
      <c r="AF2" s="138"/>
      <c r="AG2" s="138"/>
      <c r="AH2" s="138"/>
      <c r="AI2" s="138"/>
      <c r="AJ2" s="138"/>
      <c r="AK2" s="235">
        <v>2023</v>
      </c>
      <c r="AL2" s="235"/>
      <c r="AM2" s="235"/>
      <c r="AN2" s="144"/>
      <c r="AO2" s="144"/>
    </row>
    <row r="3" spans="1:41" ht="25.5" customHeight="1" thickTop="1">
      <c r="A3" s="225"/>
      <c r="B3" s="225"/>
      <c r="C3" s="225"/>
      <c r="D3" s="132" t="s">
        <v>0</v>
      </c>
      <c r="E3" s="109" t="s">
        <v>7</v>
      </c>
      <c r="F3" s="109" t="s">
        <v>26</v>
      </c>
      <c r="G3" s="109" t="s">
        <v>52</v>
      </c>
      <c r="H3" s="109" t="s">
        <v>72</v>
      </c>
      <c r="I3" s="109" t="s">
        <v>80</v>
      </c>
      <c r="J3" s="109" t="s">
        <v>88</v>
      </c>
      <c r="K3" s="109" t="s">
        <v>96</v>
      </c>
      <c r="L3" s="109" t="s">
        <v>107</v>
      </c>
      <c r="M3" s="109" t="s">
        <v>121</v>
      </c>
      <c r="N3" s="109" t="s">
        <v>141</v>
      </c>
      <c r="O3" s="109" t="s">
        <v>142</v>
      </c>
      <c r="P3" s="132" t="s">
        <v>0</v>
      </c>
      <c r="Q3" s="132" t="s">
        <v>7</v>
      </c>
      <c r="R3" s="109" t="s">
        <v>26</v>
      </c>
      <c r="S3" s="133" t="s">
        <v>39</v>
      </c>
      <c r="T3" s="133" t="s">
        <v>40</v>
      </c>
      <c r="U3" s="134" t="s">
        <v>69</v>
      </c>
      <c r="V3" s="134" t="s">
        <v>101</v>
      </c>
      <c r="W3" s="135" t="s">
        <v>53</v>
      </c>
      <c r="X3" s="225"/>
      <c r="Y3" s="102" t="s">
        <v>63</v>
      </c>
      <c r="Z3" s="145" t="s">
        <v>7</v>
      </c>
      <c r="AA3" s="145" t="s">
        <v>26</v>
      </c>
      <c r="AB3" s="145" t="s">
        <v>52</v>
      </c>
      <c r="AC3" s="145" t="s">
        <v>72</v>
      </c>
      <c r="AD3" s="145" t="s">
        <v>80</v>
      </c>
      <c r="AE3" s="145" t="s">
        <v>88</v>
      </c>
      <c r="AF3" s="145" t="s">
        <v>100</v>
      </c>
      <c r="AG3" s="145" t="s">
        <v>114</v>
      </c>
      <c r="AH3" s="145" t="s">
        <v>120</v>
      </c>
      <c r="AI3" s="145" t="s">
        <v>134</v>
      </c>
      <c r="AJ3" s="145" t="s">
        <v>143</v>
      </c>
      <c r="AK3" s="145" t="s">
        <v>158</v>
      </c>
      <c r="AL3" s="145" t="s">
        <v>7</v>
      </c>
      <c r="AM3" s="145" t="s">
        <v>26</v>
      </c>
      <c r="AN3" s="87" t="s">
        <v>159</v>
      </c>
      <c r="AO3" s="139" t="s">
        <v>160</v>
      </c>
    </row>
    <row r="4" spans="1:41" ht="102.95" customHeight="1">
      <c r="A4" s="98">
        <v>1</v>
      </c>
      <c r="B4" s="149" t="s">
        <v>177</v>
      </c>
      <c r="C4" s="99" t="s">
        <v>33</v>
      </c>
      <c r="D4" s="120">
        <v>115000</v>
      </c>
      <c r="E4" s="121">
        <v>100000</v>
      </c>
      <c r="F4" s="121">
        <v>88000</v>
      </c>
      <c r="G4" s="121">
        <v>83500</v>
      </c>
      <c r="H4" s="122">
        <v>83000</v>
      </c>
      <c r="I4" s="121">
        <v>79000</v>
      </c>
      <c r="J4" s="121">
        <v>79000</v>
      </c>
      <c r="K4" s="121">
        <v>76500</v>
      </c>
      <c r="L4" s="121">
        <v>76300</v>
      </c>
      <c r="M4" s="121">
        <v>74500</v>
      </c>
      <c r="N4" s="122">
        <v>71600</v>
      </c>
      <c r="O4" s="121">
        <v>68600</v>
      </c>
      <c r="P4" s="122">
        <v>65500</v>
      </c>
      <c r="Q4" s="147">
        <v>63400</v>
      </c>
      <c r="R4" s="146">
        <v>60900</v>
      </c>
      <c r="S4" s="69">
        <f>R4/Q4-1</f>
        <v>-3.9432176656151396E-2</v>
      </c>
      <c r="T4" s="69">
        <f>R4/F4-1</f>
        <v>-0.30795454545454548</v>
      </c>
      <c r="U4" s="69">
        <f>R4/O4-1</f>
        <v>-0.11224489795918369</v>
      </c>
      <c r="V4" s="69">
        <f>R4/L4-1</f>
        <v>-0.20183486238532111</v>
      </c>
      <c r="W4" s="69"/>
      <c r="X4" s="142" t="s">
        <v>186</v>
      </c>
      <c r="Y4" s="124" t="s">
        <v>64</v>
      </c>
      <c r="Z4" s="124">
        <v>94500</v>
      </c>
      <c r="AA4" s="125">
        <v>75000</v>
      </c>
      <c r="AB4" s="125">
        <v>80000</v>
      </c>
      <c r="AC4" s="125">
        <v>80000</v>
      </c>
      <c r="AD4" s="125">
        <v>75500</v>
      </c>
      <c r="AE4" s="125">
        <v>76000</v>
      </c>
      <c r="AF4" s="125">
        <v>74500</v>
      </c>
      <c r="AG4" s="125" t="s">
        <v>115</v>
      </c>
      <c r="AH4" s="125">
        <v>74300</v>
      </c>
      <c r="AI4" s="125">
        <v>70500</v>
      </c>
      <c r="AJ4" s="125">
        <v>67000</v>
      </c>
      <c r="AK4" s="125">
        <v>64000</v>
      </c>
      <c r="AL4" s="125">
        <v>61500</v>
      </c>
      <c r="AM4" s="125">
        <v>57500</v>
      </c>
      <c r="AN4" s="89">
        <f>AM4-AA4</f>
        <v>-17500</v>
      </c>
      <c r="AO4" s="90">
        <f>AM4/AA4-1</f>
        <v>-0.23333333333333328</v>
      </c>
    </row>
    <row r="5" spans="1:41" ht="98.25">
      <c r="A5" s="98">
        <v>2</v>
      </c>
      <c r="B5" s="149" t="s">
        <v>178</v>
      </c>
      <c r="C5" s="99" t="s">
        <v>34</v>
      </c>
      <c r="D5" s="120">
        <v>210000</v>
      </c>
      <c r="E5" s="121">
        <v>175000</v>
      </c>
      <c r="F5" s="121">
        <v>175000</v>
      </c>
      <c r="G5" s="121">
        <v>160000</v>
      </c>
      <c r="H5" s="122">
        <v>155000</v>
      </c>
      <c r="I5" s="121">
        <v>147800</v>
      </c>
      <c r="J5" s="121">
        <v>154500</v>
      </c>
      <c r="K5" s="121">
        <v>157500</v>
      </c>
      <c r="L5" s="121">
        <v>157500</v>
      </c>
      <c r="M5" s="121">
        <v>156900</v>
      </c>
      <c r="N5" s="122">
        <v>149900</v>
      </c>
      <c r="O5" s="140">
        <v>135000</v>
      </c>
      <c r="P5" s="121">
        <v>135000</v>
      </c>
      <c r="Q5" s="146">
        <v>126000</v>
      </c>
      <c r="R5" s="146">
        <v>118400</v>
      </c>
      <c r="S5" s="150">
        <f t="shared" ref="S5:S8" si="0">R5/Q5-1</f>
        <v>-6.0317460317460325E-2</v>
      </c>
      <c r="T5" s="69">
        <f t="shared" ref="T5:T8" si="1">R5/F5-1</f>
        <v>-0.3234285714285714</v>
      </c>
      <c r="U5" s="69">
        <f t="shared" ref="U5:U8" si="2">R5/O5-1</f>
        <v>-0.12296296296296294</v>
      </c>
      <c r="V5" s="69">
        <f t="shared" ref="V5:V8" si="3">R5/L5-1</f>
        <v>-0.24825396825396828</v>
      </c>
      <c r="W5" s="69"/>
      <c r="X5" s="142" t="s">
        <v>187</v>
      </c>
      <c r="Y5" s="124" t="s">
        <v>65</v>
      </c>
      <c r="Z5" s="124">
        <v>125000</v>
      </c>
      <c r="AA5" s="125">
        <v>125000</v>
      </c>
      <c r="AB5" s="124">
        <v>125000</v>
      </c>
      <c r="AC5" s="125">
        <v>125000</v>
      </c>
      <c r="AD5" s="125">
        <v>125000</v>
      </c>
      <c r="AE5" s="125">
        <v>147000</v>
      </c>
      <c r="AF5" s="125">
        <v>147500</v>
      </c>
      <c r="AG5" s="125" t="s">
        <v>116</v>
      </c>
      <c r="AH5" s="125" t="s">
        <v>116</v>
      </c>
      <c r="AI5" s="125">
        <v>147500</v>
      </c>
      <c r="AJ5" s="125" t="s">
        <v>174</v>
      </c>
      <c r="AK5" s="125">
        <v>128000</v>
      </c>
      <c r="AL5" s="125">
        <v>125000</v>
      </c>
      <c r="AM5" s="125">
        <v>117000</v>
      </c>
      <c r="AN5" s="89">
        <f>AM5-AA5</f>
        <v>-8000</v>
      </c>
      <c r="AO5" s="90">
        <f>AM5/AA5-1</f>
        <v>-6.3999999999999946E-2</v>
      </c>
    </row>
    <row r="6" spans="1:41" ht="73.5">
      <c r="A6" s="98">
        <v>3</v>
      </c>
      <c r="B6" s="149" t="s">
        <v>179</v>
      </c>
      <c r="C6" s="99" t="s">
        <v>35</v>
      </c>
      <c r="D6" s="120">
        <v>650000</v>
      </c>
      <c r="E6" s="121">
        <v>600000</v>
      </c>
      <c r="F6" s="121">
        <v>650000</v>
      </c>
      <c r="G6" s="121">
        <v>695000</v>
      </c>
      <c r="H6" s="122">
        <v>695000</v>
      </c>
      <c r="I6" s="121">
        <v>700000</v>
      </c>
      <c r="J6" s="121">
        <v>695000</v>
      </c>
      <c r="K6" s="121">
        <v>695000</v>
      </c>
      <c r="L6" s="121">
        <v>695000</v>
      </c>
      <c r="M6" s="121">
        <v>690000</v>
      </c>
      <c r="N6" s="122">
        <v>650000</v>
      </c>
      <c r="O6" s="140">
        <v>650000</v>
      </c>
      <c r="P6" s="140">
        <v>640000</v>
      </c>
      <c r="Q6" s="147">
        <v>645000</v>
      </c>
      <c r="R6" s="146">
        <v>645000</v>
      </c>
      <c r="S6" s="150">
        <f t="shared" si="0"/>
        <v>0</v>
      </c>
      <c r="T6" s="69">
        <f t="shared" si="1"/>
        <v>-7.692307692307665E-3</v>
      </c>
      <c r="U6" s="69">
        <f t="shared" si="2"/>
        <v>-7.692307692307665E-3</v>
      </c>
      <c r="V6" s="69">
        <f t="shared" si="3"/>
        <v>-7.1942446043165464E-2</v>
      </c>
      <c r="W6" s="69"/>
      <c r="X6" s="143" t="s">
        <v>188</v>
      </c>
      <c r="Y6" s="124" t="s">
        <v>66</v>
      </c>
      <c r="Z6" s="124" t="s">
        <v>58</v>
      </c>
      <c r="AA6" s="126" t="s">
        <v>30</v>
      </c>
      <c r="AB6" s="126" t="s">
        <v>54</v>
      </c>
      <c r="AC6" s="125">
        <v>450000</v>
      </c>
      <c r="AD6" s="125" t="s">
        <v>66</v>
      </c>
      <c r="AE6" s="125" t="s">
        <v>66</v>
      </c>
      <c r="AF6" s="125">
        <v>500000</v>
      </c>
      <c r="AG6" s="125">
        <v>500000</v>
      </c>
      <c r="AH6" s="125">
        <v>500000</v>
      </c>
      <c r="AI6" s="125">
        <v>500000</v>
      </c>
      <c r="AJ6" s="125" t="s">
        <v>175</v>
      </c>
      <c r="AK6" s="125" t="s">
        <v>175</v>
      </c>
      <c r="AL6" s="125" t="s">
        <v>176</v>
      </c>
      <c r="AM6" s="125">
        <v>545000</v>
      </c>
      <c r="AN6" s="152" t="s">
        <v>183</v>
      </c>
      <c r="AO6" s="156" t="s">
        <v>184</v>
      </c>
    </row>
    <row r="7" spans="1:41" ht="93.6" customHeight="1">
      <c r="A7" s="98">
        <v>4</v>
      </c>
      <c r="B7" s="149" t="s">
        <v>185</v>
      </c>
      <c r="C7" s="99" t="s">
        <v>36</v>
      </c>
      <c r="D7" s="120">
        <v>600000</v>
      </c>
      <c r="E7" s="121">
        <v>580000</v>
      </c>
      <c r="F7" s="121">
        <v>570000</v>
      </c>
      <c r="G7" s="121">
        <v>530000</v>
      </c>
      <c r="H7" s="122">
        <v>520000</v>
      </c>
      <c r="I7" s="121">
        <v>510000</v>
      </c>
      <c r="J7" s="121">
        <v>490000</v>
      </c>
      <c r="K7" s="121">
        <v>485000</v>
      </c>
      <c r="L7" s="121">
        <v>470000</v>
      </c>
      <c r="M7" s="121">
        <v>460000</v>
      </c>
      <c r="N7" s="122">
        <v>455000</v>
      </c>
      <c r="O7" s="140">
        <v>425000</v>
      </c>
      <c r="P7" s="140">
        <v>420000</v>
      </c>
      <c r="Q7" s="147">
        <v>410000</v>
      </c>
      <c r="R7" s="151">
        <v>396000</v>
      </c>
      <c r="S7" s="150">
        <f t="shared" si="0"/>
        <v>-3.4146341463414664E-2</v>
      </c>
      <c r="T7" s="69">
        <f t="shared" si="1"/>
        <v>-0.30526315789473679</v>
      </c>
      <c r="U7" s="69">
        <f t="shared" si="2"/>
        <v>-6.8235294117647061E-2</v>
      </c>
      <c r="V7" s="69">
        <f t="shared" si="3"/>
        <v>-0.1574468085106383</v>
      </c>
      <c r="W7" s="69"/>
      <c r="X7" s="142" t="s">
        <v>189</v>
      </c>
      <c r="Y7" s="124" t="s">
        <v>59</v>
      </c>
      <c r="Z7" s="124" t="s">
        <v>59</v>
      </c>
      <c r="AA7" s="153">
        <f>AVERAGE(550000,560000)</f>
        <v>555000</v>
      </c>
      <c r="AB7" s="126" t="s">
        <v>55</v>
      </c>
      <c r="AC7" s="125">
        <v>500000</v>
      </c>
      <c r="AD7" s="125">
        <v>485000</v>
      </c>
      <c r="AE7" s="125">
        <v>470000</v>
      </c>
      <c r="AF7" s="125">
        <v>470000</v>
      </c>
      <c r="AG7" s="125">
        <v>445000</v>
      </c>
      <c r="AH7" s="125">
        <v>445000</v>
      </c>
      <c r="AI7" s="125">
        <v>445000</v>
      </c>
      <c r="AJ7" s="125">
        <v>400000</v>
      </c>
      <c r="AK7" s="125">
        <v>400000</v>
      </c>
      <c r="AL7" s="125">
        <v>400000</v>
      </c>
      <c r="AM7" s="125">
        <v>385000</v>
      </c>
      <c r="AN7" s="89">
        <f>AM7-AA7</f>
        <v>-170000</v>
      </c>
      <c r="AO7" s="90">
        <f>AK7/560000-1</f>
        <v>-0.2857142857142857</v>
      </c>
    </row>
    <row r="8" spans="1:41" ht="111.75" customHeight="1">
      <c r="A8" s="98">
        <v>5</v>
      </c>
      <c r="B8" s="149" t="s">
        <v>180</v>
      </c>
      <c r="C8" s="99" t="s">
        <v>157</v>
      </c>
      <c r="D8" s="120">
        <v>78500</v>
      </c>
      <c r="E8" s="121">
        <v>76000</v>
      </c>
      <c r="F8" s="121">
        <v>72300</v>
      </c>
      <c r="G8" s="121">
        <v>63300</v>
      </c>
      <c r="H8" s="122">
        <v>65000</v>
      </c>
      <c r="I8" s="121">
        <v>65300</v>
      </c>
      <c r="J8" s="121">
        <v>64600</v>
      </c>
      <c r="K8" s="121">
        <v>62500</v>
      </c>
      <c r="L8" s="121">
        <v>59300</v>
      </c>
      <c r="M8" s="121">
        <v>59000</v>
      </c>
      <c r="N8" s="122">
        <v>54300</v>
      </c>
      <c r="O8" s="140">
        <v>50500</v>
      </c>
      <c r="P8" s="121">
        <v>47500</v>
      </c>
      <c r="Q8" s="146">
        <v>46400</v>
      </c>
      <c r="R8" s="146">
        <v>41700</v>
      </c>
      <c r="S8" s="150">
        <f t="shared" si="0"/>
        <v>-0.10129310344827591</v>
      </c>
      <c r="T8" s="69">
        <f t="shared" si="1"/>
        <v>-0.42323651452282163</v>
      </c>
      <c r="U8" s="69">
        <f t="shared" si="2"/>
        <v>-0.1742574257425743</v>
      </c>
      <c r="V8" s="69">
        <f t="shared" si="3"/>
        <v>-0.29679595278246207</v>
      </c>
      <c r="W8" s="69"/>
      <c r="X8" s="142" t="s">
        <v>190</v>
      </c>
      <c r="Y8" s="124">
        <v>46000</v>
      </c>
      <c r="Z8" s="124" t="s">
        <v>166</v>
      </c>
      <c r="AA8" s="124" t="s">
        <v>166</v>
      </c>
      <c r="AB8" s="124" t="s">
        <v>166</v>
      </c>
      <c r="AC8" s="124" t="s">
        <v>166</v>
      </c>
      <c r="AD8" s="124" t="s">
        <v>166</v>
      </c>
      <c r="AE8" s="124" t="s">
        <v>166</v>
      </c>
      <c r="AF8" s="124" t="s">
        <v>166</v>
      </c>
      <c r="AG8" s="124" t="s">
        <v>166</v>
      </c>
      <c r="AH8" s="124" t="s">
        <v>166</v>
      </c>
      <c r="AI8" s="124" t="s">
        <v>166</v>
      </c>
      <c r="AJ8" s="124" t="s">
        <v>166</v>
      </c>
      <c r="AK8" s="125">
        <v>46000</v>
      </c>
      <c r="AL8" s="125">
        <v>45000</v>
      </c>
      <c r="AM8" s="125">
        <v>40000</v>
      </c>
      <c r="AN8" s="124" t="s">
        <v>166</v>
      </c>
      <c r="AO8" s="124" t="s">
        <v>166</v>
      </c>
    </row>
    <row r="9" spans="1:41">
      <c r="A9" s="32" t="s">
        <v>42</v>
      </c>
      <c r="Z9" s="38"/>
      <c r="AA9" s="38"/>
    </row>
    <row r="10" spans="1:41" ht="17.25">
      <c r="A10" s="119" t="s">
        <v>181</v>
      </c>
      <c r="Z10" s="38"/>
    </row>
    <row r="11" spans="1:41">
      <c r="A11" s="4" t="s">
        <v>182</v>
      </c>
      <c r="Z11" s="38"/>
    </row>
    <row r="12" spans="1:41">
      <c r="Z12" s="38"/>
    </row>
    <row r="13" spans="1:41">
      <c r="Z13" s="38"/>
    </row>
    <row r="14" spans="1:41">
      <c r="Z14" s="38"/>
    </row>
    <row r="15" spans="1:41">
      <c r="Z15" s="38"/>
    </row>
    <row r="16" spans="1:41">
      <c r="Z16" s="38"/>
    </row>
    <row r="17" spans="26:39">
      <c r="Z17" s="38"/>
      <c r="AB17" s="4"/>
      <c r="AC17" s="4"/>
      <c r="AD17" s="4"/>
      <c r="AE17" s="4"/>
      <c r="AF17" s="4"/>
      <c r="AG17" s="4"/>
      <c r="AH17" s="4"/>
      <c r="AI17" s="4"/>
      <c r="AJ17" s="4"/>
      <c r="AK17" s="4"/>
      <c r="AL17" s="4"/>
      <c r="AM17" s="4"/>
    </row>
    <row r="18" spans="26:39">
      <c r="Z18" s="38"/>
      <c r="AB18" s="4"/>
      <c r="AC18" s="4"/>
      <c r="AD18" s="4"/>
      <c r="AE18" s="4"/>
      <c r="AF18" s="4"/>
      <c r="AG18" s="4"/>
      <c r="AH18" s="4"/>
      <c r="AI18" s="4"/>
      <c r="AJ18" s="4"/>
      <c r="AK18" s="4"/>
      <c r="AL18" s="4"/>
      <c r="AM18" s="4"/>
    </row>
    <row r="19" spans="26:39">
      <c r="Z19" s="38"/>
      <c r="AB19" s="4"/>
      <c r="AC19" s="4"/>
      <c r="AD19" s="4"/>
      <c r="AE19" s="4"/>
      <c r="AF19" s="4"/>
      <c r="AG19" s="4"/>
      <c r="AH19" s="4"/>
      <c r="AI19" s="4"/>
      <c r="AJ19" s="4"/>
      <c r="AK19" s="4"/>
      <c r="AL19" s="4"/>
      <c r="AM19" s="4"/>
    </row>
    <row r="20" spans="26:39">
      <c r="Z20" s="38"/>
      <c r="AB20" s="4"/>
      <c r="AC20" s="4"/>
      <c r="AD20" s="4"/>
      <c r="AE20" s="4"/>
      <c r="AF20" s="4"/>
      <c r="AG20" s="4"/>
      <c r="AH20" s="4"/>
      <c r="AI20" s="4"/>
      <c r="AJ20" s="4"/>
      <c r="AK20" s="4"/>
      <c r="AL20" s="4"/>
      <c r="AM20" s="4"/>
    </row>
    <row r="21" spans="26:39">
      <c r="Z21" s="38"/>
      <c r="AB21" s="4"/>
      <c r="AC21" s="4"/>
      <c r="AD21" s="4"/>
      <c r="AE21" s="4"/>
      <c r="AF21" s="4"/>
      <c r="AG21" s="4"/>
      <c r="AH21" s="4"/>
      <c r="AI21" s="4"/>
      <c r="AJ21" s="4"/>
      <c r="AK21" s="4"/>
      <c r="AL21" s="4"/>
      <c r="AM21" s="4"/>
    </row>
    <row r="22" spans="26:39">
      <c r="Z22" s="38"/>
      <c r="AB22" s="4"/>
      <c r="AC22" s="4"/>
      <c r="AD22" s="4"/>
      <c r="AE22" s="4"/>
      <c r="AF22" s="4"/>
      <c r="AG22" s="4"/>
      <c r="AH22" s="4"/>
      <c r="AI22" s="4"/>
      <c r="AJ22" s="4"/>
      <c r="AK22" s="4"/>
      <c r="AL22" s="4"/>
      <c r="AM22" s="4"/>
    </row>
    <row r="23" spans="26:39">
      <c r="Z23" s="38"/>
      <c r="AB23" s="4"/>
      <c r="AC23" s="4"/>
      <c r="AD23" s="4"/>
      <c r="AE23" s="4"/>
      <c r="AF23" s="4"/>
      <c r="AG23" s="4"/>
      <c r="AH23" s="4"/>
      <c r="AI23" s="4"/>
      <c r="AJ23" s="4"/>
      <c r="AK23" s="4"/>
      <c r="AL23" s="4"/>
      <c r="AM23" s="4"/>
    </row>
    <row r="24" spans="26:39">
      <c r="Z24" s="38"/>
      <c r="AB24" s="4"/>
      <c r="AC24" s="4"/>
      <c r="AD24" s="4"/>
      <c r="AE24" s="4"/>
      <c r="AF24" s="4"/>
      <c r="AG24" s="4"/>
      <c r="AH24" s="4"/>
      <c r="AI24" s="4"/>
      <c r="AJ24" s="4"/>
      <c r="AK24" s="4"/>
      <c r="AL24" s="4"/>
      <c r="AM24" s="4"/>
    </row>
    <row r="25" spans="26:39">
      <c r="Z25" s="38"/>
      <c r="AB25" s="4"/>
      <c r="AC25" s="4"/>
      <c r="AD25" s="4"/>
      <c r="AE25" s="4"/>
      <c r="AF25" s="4"/>
      <c r="AG25" s="4"/>
      <c r="AH25" s="4"/>
      <c r="AI25" s="4"/>
      <c r="AJ25" s="4"/>
      <c r="AK25" s="4"/>
      <c r="AL25" s="4"/>
      <c r="AM25" s="4"/>
    </row>
    <row r="26" spans="26:39">
      <c r="Z26" s="38"/>
      <c r="AB26" s="4"/>
      <c r="AC26" s="4"/>
      <c r="AD26" s="4"/>
      <c r="AE26" s="4"/>
      <c r="AF26" s="4"/>
      <c r="AG26" s="4"/>
      <c r="AH26" s="4"/>
      <c r="AI26" s="4"/>
      <c r="AJ26" s="4"/>
      <c r="AK26" s="4"/>
      <c r="AL26" s="4"/>
      <c r="AM26" s="4"/>
    </row>
    <row r="27" spans="26:39">
      <c r="Z27" s="38"/>
      <c r="AB27" s="4"/>
      <c r="AC27" s="4"/>
      <c r="AD27" s="4"/>
      <c r="AE27" s="4"/>
      <c r="AF27" s="4"/>
      <c r="AG27" s="4"/>
      <c r="AH27" s="4"/>
      <c r="AI27" s="4"/>
      <c r="AJ27" s="4"/>
      <c r="AK27" s="4"/>
      <c r="AL27" s="4"/>
      <c r="AM27" s="4"/>
    </row>
    <row r="28" spans="26:39">
      <c r="Z28" s="38"/>
      <c r="AB28" s="4"/>
      <c r="AC28" s="4"/>
      <c r="AD28" s="4"/>
      <c r="AE28" s="4"/>
      <c r="AF28" s="4"/>
      <c r="AG28" s="4"/>
      <c r="AH28" s="4"/>
      <c r="AI28" s="4"/>
      <c r="AJ28" s="4"/>
      <c r="AK28" s="4"/>
      <c r="AL28" s="4"/>
      <c r="AM28" s="4"/>
    </row>
    <row r="29" spans="26:39">
      <c r="Z29" s="38"/>
      <c r="AB29" s="4"/>
      <c r="AC29" s="4"/>
      <c r="AD29" s="4"/>
      <c r="AE29" s="4"/>
      <c r="AF29" s="4"/>
      <c r="AG29" s="4"/>
      <c r="AH29" s="4"/>
      <c r="AI29" s="4"/>
      <c r="AJ29" s="4"/>
      <c r="AK29" s="4"/>
      <c r="AL29" s="4"/>
      <c r="AM29" s="4"/>
    </row>
    <row r="30" spans="26:39">
      <c r="Z30" s="38"/>
      <c r="AB30" s="4"/>
      <c r="AC30" s="4"/>
      <c r="AD30" s="4"/>
      <c r="AE30" s="4"/>
      <c r="AF30" s="4"/>
      <c r="AG30" s="4"/>
      <c r="AH30" s="4"/>
      <c r="AI30" s="4"/>
      <c r="AJ30" s="4"/>
      <c r="AK30" s="4"/>
      <c r="AL30" s="4"/>
      <c r="AM30" s="4"/>
    </row>
    <row r="31" spans="26:39">
      <c r="Z31" s="38"/>
      <c r="AB31" s="4"/>
      <c r="AC31" s="4"/>
      <c r="AD31" s="4"/>
      <c r="AE31" s="4"/>
      <c r="AF31" s="4"/>
      <c r="AG31" s="4"/>
      <c r="AH31" s="4"/>
      <c r="AI31" s="4"/>
      <c r="AJ31" s="4"/>
      <c r="AK31" s="4"/>
      <c r="AL31" s="4"/>
      <c r="AM31" s="4"/>
    </row>
    <row r="32" spans="26:39">
      <c r="Z32" s="38"/>
      <c r="AB32" s="4"/>
      <c r="AC32" s="4"/>
      <c r="AD32" s="4"/>
      <c r="AE32" s="4"/>
      <c r="AF32" s="4"/>
      <c r="AG32" s="4"/>
      <c r="AH32" s="4"/>
      <c r="AI32" s="4"/>
      <c r="AJ32" s="4"/>
      <c r="AK32" s="4"/>
      <c r="AL32" s="4"/>
      <c r="AM32" s="4"/>
    </row>
    <row r="33" spans="26:39">
      <c r="Z33" s="38"/>
      <c r="AB33" s="4"/>
      <c r="AC33" s="4"/>
      <c r="AD33" s="4"/>
      <c r="AE33" s="4"/>
      <c r="AF33" s="4"/>
      <c r="AG33" s="4"/>
      <c r="AH33" s="4"/>
      <c r="AI33" s="4"/>
      <c r="AJ33" s="4"/>
      <c r="AK33" s="4"/>
      <c r="AL33" s="4"/>
      <c r="AM33" s="4"/>
    </row>
  </sheetData>
  <mergeCells count="9">
    <mergeCell ref="Y1:AO1"/>
    <mergeCell ref="D2:O2"/>
    <mergeCell ref="P2:R2"/>
    <mergeCell ref="AK2:AM2"/>
    <mergeCell ref="A1:A3"/>
    <mergeCell ref="B1:B3"/>
    <mergeCell ref="C1:C3"/>
    <mergeCell ref="D1:W1"/>
    <mergeCell ref="X1:X3"/>
  </mergeCells>
  <phoneticPr fontId="1" type="noConversion"/>
  <conditionalFormatting sqref="AO4:AO7">
    <cfRule type="dataBar" priority="2">
      <dataBar>
        <cfvo type="min"/>
        <cfvo type="max"/>
        <color rgb="FF638EC6"/>
      </dataBar>
      <extLst>
        <ext xmlns:x14="http://schemas.microsoft.com/office/spreadsheetml/2009/9/main" uri="{B025F937-C7B1-47D3-B67F-A62EFF666E3E}">
          <x14:id>{0BE2F943-5A5B-4F5C-A544-501AAF65050A}</x14:id>
        </ext>
      </extLst>
    </cfRule>
    <cfRule type="dataBar" priority="3">
      <dataBar>
        <cfvo type="min"/>
        <cfvo type="max"/>
        <color rgb="FF63C384"/>
      </dataBar>
      <extLst>
        <ext xmlns:x14="http://schemas.microsoft.com/office/spreadsheetml/2009/9/main" uri="{B025F937-C7B1-47D3-B67F-A62EFF666E3E}">
          <x14:id>{E5643808-EB2F-4EBE-9615-D2A178F43D89}</x14:id>
        </ext>
      </extLst>
    </cfRule>
  </conditionalFormatting>
  <conditionalFormatting sqref="AO4:AO8">
    <cfRule type="dataBar" priority="1">
      <dataBar>
        <cfvo type="min"/>
        <cfvo type="max"/>
        <color rgb="FF638EC6"/>
      </dataBar>
      <extLst>
        <ext xmlns:x14="http://schemas.microsoft.com/office/spreadsheetml/2009/9/main" uri="{B025F937-C7B1-47D3-B67F-A62EFF666E3E}">
          <x14:id>{10DE4785-1FF2-4696-86DF-A18341C2549F}</x14:id>
        </ext>
      </extLst>
    </cfRule>
  </conditionalFormatting>
  <pageMargins left="0.7" right="0.7" top="0.75" bottom="0.75" header="0.3" footer="0.3"/>
  <pageSetup paperSize="9" orientation="portrait" r:id="rId1"/>
  <picture r:id="rId2"/>
  <extLst>
    <ext xmlns:x14="http://schemas.microsoft.com/office/spreadsheetml/2009/9/main" uri="{78C0D931-6437-407d-A8EE-F0AAD7539E65}">
      <x14:conditionalFormattings>
        <x14:conditionalFormatting xmlns:xm="http://schemas.microsoft.com/office/excel/2006/main">
          <x14:cfRule type="dataBar" id="{0BE2F943-5A5B-4F5C-A544-501AAF65050A}">
            <x14:dataBar minLength="0" maxLength="100" gradient="0" direction="leftToRight">
              <x14:cfvo type="autoMin"/>
              <x14:cfvo type="autoMax"/>
              <x14:negativeFillColor rgb="FFFF0000"/>
              <x14:axisColor rgb="FF000000"/>
            </x14:dataBar>
          </x14:cfRule>
          <x14:cfRule type="dataBar" id="{E5643808-EB2F-4EBE-9615-D2A178F43D89}">
            <x14:dataBar minLength="0" maxLength="100" border="1" negativeBarBorderColorSameAsPositive="0">
              <x14:cfvo type="autoMin"/>
              <x14:cfvo type="autoMax"/>
              <x14:borderColor rgb="FF63C384"/>
              <x14:negativeFillColor rgb="FFFF0000"/>
              <x14:negativeBorderColor rgb="FFFF0000"/>
              <x14:axisColor rgb="FF000000"/>
            </x14:dataBar>
          </x14:cfRule>
          <xm:sqref>AO4:AO7</xm:sqref>
        </x14:conditionalFormatting>
        <x14:conditionalFormatting xmlns:xm="http://schemas.microsoft.com/office/excel/2006/main">
          <x14:cfRule type="dataBar" id="{10DE4785-1FF2-4696-86DF-A18341C2549F}">
            <x14:dataBar minLength="0" maxLength="100" gradient="0" axisPosition="middle">
              <x14:cfvo type="autoMin"/>
              <x14:cfvo type="autoMax"/>
              <x14:negativeFillColor rgb="FFFF0000"/>
              <x14:axisColor rgb="FF000000"/>
            </x14:dataBar>
          </x14:cfRule>
          <xm:sqref>AO4:AO8</xm:sqref>
        </x14:conditionalFormatting>
        <x14:conditionalFormatting xmlns:xm="http://schemas.microsoft.com/office/excel/2006/main">
          <x14:cfRule type="iconSet" priority="5" id="{552D9981-D7D1-47DE-BCE9-B4409C53281F}">
            <x14:iconSet iconSet="3Triangles" custom="1">
              <x14:cfvo type="percent">
                <xm:f>0</xm:f>
              </x14:cfvo>
              <x14:cfvo type="num">
                <xm:f>0</xm:f>
              </x14:cfvo>
              <x14:cfvo type="num" gte="0">
                <xm:f>0</xm:f>
              </x14:cfvo>
              <x14:cfIcon iconSet="3Triangles" iconId="0"/>
              <x14:cfIcon iconSet="3Triangles" iconId="1"/>
              <x14:cfIcon iconSet="3Triangles" iconId="2"/>
            </x14:iconSet>
          </x14:cfRule>
          <xm:sqref>S4:W8</xm:sqref>
        </x14:conditionalFormatting>
        <x14:conditionalFormatting xmlns:xm="http://schemas.microsoft.com/office/excel/2006/main">
          <x14:cfRule type="iconSet" priority="4" id="{A45F3721-A264-4FDC-904B-5A31B2E3F12E}">
            <x14:iconSet iconSet="3Arrows" custom="1">
              <x14:cfvo type="percent">
                <xm:f>0</xm:f>
              </x14:cfvo>
              <x14:cfvo type="num">
                <xm:f>-500</xm:f>
              </x14:cfvo>
              <x14:cfvo type="num" gte="0">
                <xm:f>0</xm:f>
              </x14:cfvo>
              <x14:cfIcon iconSet="3Arrows" iconId="0"/>
              <x14:cfIcon iconSet="4Arrows" iconId="1"/>
              <x14:cfIcon iconSet="4Arrows" iconId="2"/>
            </x14:iconSet>
          </x14:cfRule>
          <xm:sqref>AN4:AN7</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'2023年3月'!D4:R4</xm:f>
              <xm:sqref>W4</xm:sqref>
            </x14:sparkline>
            <x14:sparkline>
              <xm:f>'2023年3月'!D5:R5</xm:f>
              <xm:sqref>W5</xm:sqref>
            </x14:sparkline>
            <x14:sparkline>
              <xm:f>'2023年3月'!D6:R6</xm:f>
              <xm:sqref>W6</xm:sqref>
            </x14:sparkline>
            <x14:sparkline>
              <xm:f>'2023年3月'!D7:R7</xm:f>
              <xm:sqref>W7</xm:sqref>
            </x14:sparkline>
            <x14:sparkline>
              <xm:f>'2023年3月'!D8:R8</xm:f>
              <xm:sqref>W8</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zoomScale="70" zoomScaleNormal="70" workbookViewId="0">
      <pane xSplit="3" ySplit="3" topLeftCell="D4" activePane="bottomRight" state="frozen"/>
      <selection pane="topRight" activeCell="D1" sqref="D1"/>
      <selection pane="bottomLeft" activeCell="A4" sqref="A4"/>
      <selection pane="bottomRight" activeCell="S4" sqref="S4"/>
    </sheetView>
  </sheetViews>
  <sheetFormatPr defaultColWidth="9" defaultRowHeight="13.5"/>
  <cols>
    <col min="1" max="1" width="5.140625" style="4" customWidth="1"/>
    <col min="2" max="2" width="8.5703125" style="4" bestFit="1" customWidth="1"/>
    <col min="3" max="3" width="18.42578125" style="4" bestFit="1" customWidth="1"/>
    <col min="4" max="11" width="9.85546875" style="4" customWidth="1"/>
    <col min="12" max="12" width="13.140625" style="4" customWidth="1"/>
    <col min="13" max="13" width="9.85546875" style="4" customWidth="1"/>
    <col min="14" max="19" width="12.42578125" style="4" customWidth="1"/>
    <col min="20" max="20" width="10.5703125" style="4" customWidth="1"/>
    <col min="21" max="22" width="10" style="4" bestFit="1" customWidth="1"/>
    <col min="23" max="23" width="11.140625" style="4" bestFit="1" customWidth="1"/>
    <col min="24" max="24" width="17.140625" style="4" customWidth="1"/>
    <col min="25" max="25" width="185.28515625" style="4" customWidth="1"/>
    <col min="26" max="27" width="20.85546875" style="4" bestFit="1" customWidth="1"/>
    <col min="28" max="28" width="19.7109375" style="4" bestFit="1" customWidth="1"/>
    <col min="29" max="29" width="19.140625" style="25" bestFit="1" customWidth="1"/>
    <col min="30" max="30" width="11.42578125" style="25" bestFit="1" customWidth="1"/>
    <col min="31" max="32" width="19.140625" style="25" bestFit="1" customWidth="1"/>
    <col min="33" max="33" width="11.42578125" style="25" bestFit="1" customWidth="1"/>
    <col min="34" max="35" width="19.140625" style="25" bestFit="1" customWidth="1"/>
    <col min="36" max="36" width="11.42578125" style="25" bestFit="1" customWidth="1"/>
    <col min="37" max="38" width="19.42578125" style="25" bestFit="1" customWidth="1"/>
    <col min="39" max="41" width="19.42578125" style="25" customWidth="1"/>
    <col min="42" max="42" width="20.7109375" style="4" bestFit="1" customWidth="1"/>
    <col min="43" max="43" width="24.42578125" style="4" customWidth="1"/>
    <col min="44" max="16384" width="9" style="4"/>
  </cols>
  <sheetData>
    <row r="1" spans="1:43" s="2" customFormat="1" ht="23.45" customHeight="1" thickBot="1">
      <c r="A1" s="225" t="s">
        <v>38</v>
      </c>
      <c r="B1" s="225" t="s">
        <v>21</v>
      </c>
      <c r="C1" s="225" t="s">
        <v>37</v>
      </c>
      <c r="D1" s="227" t="s">
        <v>155</v>
      </c>
      <c r="E1" s="226"/>
      <c r="F1" s="226"/>
      <c r="G1" s="226"/>
      <c r="H1" s="226"/>
      <c r="I1" s="226"/>
      <c r="J1" s="226"/>
      <c r="K1" s="226"/>
      <c r="L1" s="226"/>
      <c r="M1" s="226"/>
      <c r="N1" s="226"/>
      <c r="O1" s="226"/>
      <c r="P1" s="226"/>
      <c r="Q1" s="226"/>
      <c r="R1" s="226"/>
      <c r="S1" s="226"/>
      <c r="T1" s="228"/>
      <c r="U1" s="228"/>
      <c r="V1" s="228"/>
      <c r="W1" s="228"/>
      <c r="X1" s="229"/>
      <c r="Y1" s="225" t="s">
        <v>46</v>
      </c>
      <c r="Z1" s="214" t="s">
        <v>117</v>
      </c>
      <c r="AA1" s="214"/>
      <c r="AB1" s="214"/>
      <c r="AC1" s="214"/>
      <c r="AD1" s="214"/>
      <c r="AE1" s="214"/>
      <c r="AF1" s="214"/>
      <c r="AG1" s="214"/>
      <c r="AH1" s="214"/>
      <c r="AI1" s="214"/>
      <c r="AJ1" s="214"/>
      <c r="AK1" s="214"/>
      <c r="AL1" s="214"/>
      <c r="AM1" s="214"/>
      <c r="AN1" s="214"/>
      <c r="AO1" s="214"/>
      <c r="AP1" s="214"/>
      <c r="AQ1" s="214"/>
    </row>
    <row r="2" spans="1:43" ht="23.45" customHeight="1" thickTop="1" thickBot="1">
      <c r="A2" s="225"/>
      <c r="B2" s="225"/>
      <c r="C2" s="231"/>
      <c r="D2" s="232">
        <v>2022</v>
      </c>
      <c r="E2" s="233"/>
      <c r="F2" s="233"/>
      <c r="G2" s="233"/>
      <c r="H2" s="233"/>
      <c r="I2" s="233"/>
      <c r="J2" s="233"/>
      <c r="K2" s="233"/>
      <c r="L2" s="233"/>
      <c r="M2" s="233"/>
      <c r="N2" s="233"/>
      <c r="O2" s="234"/>
      <c r="P2" s="230">
        <v>2023</v>
      </c>
      <c r="Q2" s="230"/>
      <c r="R2" s="230"/>
      <c r="S2" s="230"/>
      <c r="T2" s="136"/>
      <c r="U2" s="136"/>
      <c r="V2" s="136"/>
      <c r="W2" s="136"/>
      <c r="X2" s="137"/>
      <c r="Y2" s="225"/>
      <c r="Z2" s="138">
        <v>2022</v>
      </c>
      <c r="AA2" s="138"/>
      <c r="AB2" s="138"/>
      <c r="AC2" s="138"/>
      <c r="AD2" s="138"/>
      <c r="AE2" s="138"/>
      <c r="AF2" s="138"/>
      <c r="AG2" s="138"/>
      <c r="AH2" s="138"/>
      <c r="AI2" s="138"/>
      <c r="AJ2" s="138"/>
      <c r="AK2" s="138"/>
      <c r="AL2" s="236">
        <v>2023</v>
      </c>
      <c r="AM2" s="237"/>
      <c r="AN2" s="237"/>
      <c r="AO2" s="237"/>
      <c r="AP2" s="154"/>
      <c r="AQ2" s="154"/>
    </row>
    <row r="3" spans="1:43" ht="25.5" customHeight="1" thickTop="1">
      <c r="A3" s="225"/>
      <c r="B3" s="225"/>
      <c r="C3" s="225"/>
      <c r="D3" s="132" t="s">
        <v>0</v>
      </c>
      <c r="E3" s="109" t="s">
        <v>7</v>
      </c>
      <c r="F3" s="109" t="s">
        <v>26</v>
      </c>
      <c r="G3" s="109" t="s">
        <v>52</v>
      </c>
      <c r="H3" s="109" t="s">
        <v>72</v>
      </c>
      <c r="I3" s="109" t="s">
        <v>80</v>
      </c>
      <c r="J3" s="109" t="s">
        <v>88</v>
      </c>
      <c r="K3" s="109" t="s">
        <v>96</v>
      </c>
      <c r="L3" s="109" t="s">
        <v>107</v>
      </c>
      <c r="M3" s="109" t="s">
        <v>121</v>
      </c>
      <c r="N3" s="109" t="s">
        <v>141</v>
      </c>
      <c r="O3" s="157" t="s">
        <v>142</v>
      </c>
      <c r="P3" s="159" t="s">
        <v>0</v>
      </c>
      <c r="Q3" s="159" t="s">
        <v>7</v>
      </c>
      <c r="R3" s="159" t="s">
        <v>26</v>
      </c>
      <c r="S3" s="159" t="s">
        <v>191</v>
      </c>
      <c r="T3" s="158" t="s">
        <v>39</v>
      </c>
      <c r="U3" s="133" t="s">
        <v>40</v>
      </c>
      <c r="V3" s="134" t="s">
        <v>69</v>
      </c>
      <c r="W3" s="134" t="s">
        <v>101</v>
      </c>
      <c r="X3" s="135" t="s">
        <v>53</v>
      </c>
      <c r="Y3" s="225"/>
      <c r="Z3" s="102" t="s">
        <v>63</v>
      </c>
      <c r="AA3" s="155" t="s">
        <v>7</v>
      </c>
      <c r="AB3" s="155" t="s">
        <v>26</v>
      </c>
      <c r="AC3" s="155" t="s">
        <v>52</v>
      </c>
      <c r="AD3" s="155" t="s">
        <v>72</v>
      </c>
      <c r="AE3" s="155" t="s">
        <v>80</v>
      </c>
      <c r="AF3" s="155" t="s">
        <v>88</v>
      </c>
      <c r="AG3" s="155" t="s">
        <v>100</v>
      </c>
      <c r="AH3" s="155" t="s">
        <v>114</v>
      </c>
      <c r="AI3" s="155" t="s">
        <v>120</v>
      </c>
      <c r="AJ3" s="155" t="s">
        <v>134</v>
      </c>
      <c r="AK3" s="155" t="s">
        <v>143</v>
      </c>
      <c r="AL3" s="155" t="s">
        <v>158</v>
      </c>
      <c r="AM3" s="155" t="s">
        <v>7</v>
      </c>
      <c r="AN3" s="155" t="s">
        <v>26</v>
      </c>
      <c r="AO3" s="155" t="s">
        <v>191</v>
      </c>
      <c r="AP3" s="87" t="s">
        <v>159</v>
      </c>
      <c r="AQ3" s="139" t="s">
        <v>160</v>
      </c>
    </row>
    <row r="4" spans="1:43" ht="156" customHeight="1">
      <c r="A4" s="98">
        <v>1</v>
      </c>
      <c r="B4" s="149" t="s">
        <v>196</v>
      </c>
      <c r="C4" s="99" t="s">
        <v>33</v>
      </c>
      <c r="D4" s="120">
        <v>115000</v>
      </c>
      <c r="E4" s="121">
        <v>100000</v>
      </c>
      <c r="F4" s="121">
        <v>88000</v>
      </c>
      <c r="G4" s="121">
        <v>83500</v>
      </c>
      <c r="H4" s="122">
        <v>83000</v>
      </c>
      <c r="I4" s="121">
        <v>79000</v>
      </c>
      <c r="J4" s="121">
        <v>79000</v>
      </c>
      <c r="K4" s="121">
        <v>76500</v>
      </c>
      <c r="L4" s="121">
        <v>76300</v>
      </c>
      <c r="M4" s="121">
        <v>74500</v>
      </c>
      <c r="N4" s="122">
        <v>71600</v>
      </c>
      <c r="O4" s="121">
        <v>68600</v>
      </c>
      <c r="P4" s="122">
        <v>65500</v>
      </c>
      <c r="Q4" s="147">
        <v>63400</v>
      </c>
      <c r="R4" s="146">
        <v>60900</v>
      </c>
      <c r="S4" s="146">
        <v>55000</v>
      </c>
      <c r="T4" s="69">
        <f>S4/R4-1</f>
        <v>-9.6880131362889976E-2</v>
      </c>
      <c r="U4" s="150">
        <f>S4/G4-1</f>
        <v>-0.3413173652694611</v>
      </c>
      <c r="V4" s="150">
        <f>S4/P4-1</f>
        <v>-0.16030534351145043</v>
      </c>
      <c r="W4" s="150">
        <f>S4/M4-1</f>
        <v>-0.26174496644295298</v>
      </c>
      <c r="X4" s="69"/>
      <c r="Y4" s="142" t="s">
        <v>201</v>
      </c>
      <c r="Z4" s="124" t="s">
        <v>64</v>
      </c>
      <c r="AA4" s="124">
        <v>94500</v>
      </c>
      <c r="AB4" s="125">
        <v>75000</v>
      </c>
      <c r="AC4" s="125">
        <v>80000</v>
      </c>
      <c r="AD4" s="125">
        <v>80000</v>
      </c>
      <c r="AE4" s="125">
        <v>75500</v>
      </c>
      <c r="AF4" s="125">
        <v>76000</v>
      </c>
      <c r="AG4" s="125">
        <v>74500</v>
      </c>
      <c r="AH4" s="125" t="s">
        <v>115</v>
      </c>
      <c r="AI4" s="125">
        <v>74300</v>
      </c>
      <c r="AJ4" s="125">
        <v>70500</v>
      </c>
      <c r="AK4" s="125">
        <v>67000</v>
      </c>
      <c r="AL4" s="125">
        <v>64000</v>
      </c>
      <c r="AM4" s="125">
        <v>61500</v>
      </c>
      <c r="AN4" s="125">
        <v>57500</v>
      </c>
      <c r="AO4" s="125">
        <v>52000</v>
      </c>
      <c r="AP4" s="89">
        <f>AO4-AC4</f>
        <v>-28000</v>
      </c>
      <c r="AQ4" s="90">
        <f>AO4/AC4-1</f>
        <v>-0.35</v>
      </c>
    </row>
    <row r="5" spans="1:43" ht="102">
      <c r="A5" s="98">
        <v>2</v>
      </c>
      <c r="B5" s="149" t="s">
        <v>192</v>
      </c>
      <c r="C5" s="99" t="s">
        <v>34</v>
      </c>
      <c r="D5" s="120">
        <v>210000</v>
      </c>
      <c r="E5" s="121">
        <v>175000</v>
      </c>
      <c r="F5" s="121">
        <v>175000</v>
      </c>
      <c r="G5" s="121">
        <v>160000</v>
      </c>
      <c r="H5" s="122">
        <v>155000</v>
      </c>
      <c r="I5" s="121">
        <v>147800</v>
      </c>
      <c r="J5" s="121">
        <v>154500</v>
      </c>
      <c r="K5" s="121">
        <v>157500</v>
      </c>
      <c r="L5" s="121">
        <v>157500</v>
      </c>
      <c r="M5" s="121">
        <v>156900</v>
      </c>
      <c r="N5" s="122">
        <v>149900</v>
      </c>
      <c r="O5" s="140">
        <v>135000</v>
      </c>
      <c r="P5" s="121">
        <v>135000</v>
      </c>
      <c r="Q5" s="146">
        <v>126000</v>
      </c>
      <c r="R5" s="146">
        <v>118400</v>
      </c>
      <c r="S5" s="146">
        <v>100900</v>
      </c>
      <c r="T5" s="69">
        <f t="shared" ref="T5:T8" si="0">S5/R5-1</f>
        <v>-0.14780405405405406</v>
      </c>
      <c r="U5" s="150">
        <f t="shared" ref="U5:U8" si="1">S5/G5-1</f>
        <v>-0.36937500000000001</v>
      </c>
      <c r="V5" s="150">
        <f t="shared" ref="V5:V8" si="2">S5/P5-1</f>
        <v>-0.25259259259259259</v>
      </c>
      <c r="W5" s="150">
        <f t="shared" ref="W5:W8" si="3">S5/M5-1</f>
        <v>-0.35691523263224989</v>
      </c>
      <c r="X5" s="69"/>
      <c r="Y5" s="142" t="s">
        <v>202</v>
      </c>
      <c r="Z5" s="124" t="s">
        <v>65</v>
      </c>
      <c r="AA5" s="124">
        <v>125000</v>
      </c>
      <c r="AB5" s="125">
        <v>125000</v>
      </c>
      <c r="AC5" s="124">
        <v>125000</v>
      </c>
      <c r="AD5" s="125">
        <v>125000</v>
      </c>
      <c r="AE5" s="125">
        <v>125000</v>
      </c>
      <c r="AF5" s="125">
        <v>147000</v>
      </c>
      <c r="AG5" s="125">
        <v>147500</v>
      </c>
      <c r="AH5" s="125" t="s">
        <v>116</v>
      </c>
      <c r="AI5" s="125" t="s">
        <v>116</v>
      </c>
      <c r="AJ5" s="125">
        <v>147500</v>
      </c>
      <c r="AK5" s="125" t="s">
        <v>174</v>
      </c>
      <c r="AL5" s="125">
        <v>128000</v>
      </c>
      <c r="AM5" s="125">
        <v>125000</v>
      </c>
      <c r="AN5" s="125">
        <v>117000</v>
      </c>
      <c r="AO5" s="125">
        <v>92500</v>
      </c>
      <c r="AP5" s="160">
        <f>AO5-AC5</f>
        <v>-32500</v>
      </c>
      <c r="AQ5" s="161">
        <f>AO5/AC5-1</f>
        <v>-0.26</v>
      </c>
    </row>
    <row r="6" spans="1:43" ht="76.5">
      <c r="A6" s="98">
        <v>3</v>
      </c>
      <c r="B6" s="149" t="s">
        <v>193</v>
      </c>
      <c r="C6" s="99" t="s">
        <v>35</v>
      </c>
      <c r="D6" s="120">
        <v>650000</v>
      </c>
      <c r="E6" s="121">
        <v>600000</v>
      </c>
      <c r="F6" s="121">
        <v>650000</v>
      </c>
      <c r="G6" s="121">
        <v>695000</v>
      </c>
      <c r="H6" s="122">
        <v>695000</v>
      </c>
      <c r="I6" s="121">
        <v>700000</v>
      </c>
      <c r="J6" s="121">
        <v>695000</v>
      </c>
      <c r="K6" s="121">
        <v>695000</v>
      </c>
      <c r="L6" s="121">
        <v>695000</v>
      </c>
      <c r="M6" s="121">
        <v>690000</v>
      </c>
      <c r="N6" s="122">
        <v>650000</v>
      </c>
      <c r="O6" s="140">
        <v>650000</v>
      </c>
      <c r="P6" s="140">
        <v>640000</v>
      </c>
      <c r="Q6" s="147">
        <v>645000</v>
      </c>
      <c r="R6" s="146">
        <v>645000</v>
      </c>
      <c r="S6" s="146">
        <v>630000</v>
      </c>
      <c r="T6" s="69">
        <f t="shared" si="0"/>
        <v>-2.3255813953488413E-2</v>
      </c>
      <c r="U6" s="150">
        <f t="shared" si="1"/>
        <v>-9.3525179856115082E-2</v>
      </c>
      <c r="V6" s="150">
        <f t="shared" si="2"/>
        <v>-1.5625E-2</v>
      </c>
      <c r="W6" s="150">
        <f t="shared" si="3"/>
        <v>-8.6956521739130488E-2</v>
      </c>
      <c r="X6" s="69"/>
      <c r="Y6" s="143" t="s">
        <v>203</v>
      </c>
      <c r="Z6" s="124" t="s">
        <v>66</v>
      </c>
      <c r="AA6" s="124" t="s">
        <v>58</v>
      </c>
      <c r="AB6" s="126" t="s">
        <v>30</v>
      </c>
      <c r="AC6" s="124">
        <f>AVERAGE(400000,450000)</f>
        <v>425000</v>
      </c>
      <c r="AD6" s="125">
        <v>450000</v>
      </c>
      <c r="AE6" s="125" t="s">
        <v>66</v>
      </c>
      <c r="AF6" s="125" t="s">
        <v>66</v>
      </c>
      <c r="AG6" s="125">
        <v>500000</v>
      </c>
      <c r="AH6" s="125">
        <v>500000</v>
      </c>
      <c r="AI6" s="125">
        <v>500000</v>
      </c>
      <c r="AJ6" s="125">
        <v>500000</v>
      </c>
      <c r="AK6" s="125" t="s">
        <v>175</v>
      </c>
      <c r="AL6" s="125" t="s">
        <v>175</v>
      </c>
      <c r="AM6" s="125" t="s">
        <v>176</v>
      </c>
      <c r="AN6" s="125">
        <v>545000</v>
      </c>
      <c r="AO6" s="162" t="s">
        <v>198</v>
      </c>
      <c r="AP6" s="163" t="s">
        <v>197</v>
      </c>
      <c r="AQ6" s="163" t="s">
        <v>197</v>
      </c>
    </row>
    <row r="7" spans="1:43" ht="93.6" customHeight="1">
      <c r="A7" s="98">
        <v>4</v>
      </c>
      <c r="B7" s="149" t="s">
        <v>194</v>
      </c>
      <c r="C7" s="99" t="s">
        <v>36</v>
      </c>
      <c r="D7" s="120">
        <v>600000</v>
      </c>
      <c r="E7" s="121">
        <v>580000</v>
      </c>
      <c r="F7" s="121">
        <v>570000</v>
      </c>
      <c r="G7" s="121">
        <v>530000</v>
      </c>
      <c r="H7" s="122">
        <v>520000</v>
      </c>
      <c r="I7" s="121">
        <v>510000</v>
      </c>
      <c r="J7" s="121">
        <v>490000</v>
      </c>
      <c r="K7" s="121">
        <v>485000</v>
      </c>
      <c r="L7" s="121">
        <v>470000</v>
      </c>
      <c r="M7" s="121">
        <v>460000</v>
      </c>
      <c r="N7" s="122">
        <v>455000</v>
      </c>
      <c r="O7" s="140">
        <v>425000</v>
      </c>
      <c r="P7" s="140">
        <v>420000</v>
      </c>
      <c r="Q7" s="147">
        <v>410000</v>
      </c>
      <c r="R7" s="151">
        <v>396000</v>
      </c>
      <c r="S7" s="151">
        <v>372000</v>
      </c>
      <c r="T7" s="69">
        <f t="shared" si="0"/>
        <v>-6.0606060606060552E-2</v>
      </c>
      <c r="U7" s="150">
        <f t="shared" si="1"/>
        <v>-0.29811320754716986</v>
      </c>
      <c r="V7" s="150">
        <f t="shared" si="2"/>
        <v>-0.11428571428571432</v>
      </c>
      <c r="W7" s="150">
        <f t="shared" si="3"/>
        <v>-0.19130434782608696</v>
      </c>
      <c r="X7" s="69"/>
      <c r="Y7" s="142" t="s">
        <v>204</v>
      </c>
      <c r="Z7" s="124" t="s">
        <v>59</v>
      </c>
      <c r="AA7" s="124" t="s">
        <v>59</v>
      </c>
      <c r="AB7" s="153">
        <f>AVERAGE(550000,560000)</f>
        <v>555000</v>
      </c>
      <c r="AC7" s="124">
        <f>AVERAGE(500000,520000)</f>
        <v>510000</v>
      </c>
      <c r="AD7" s="125">
        <v>500000</v>
      </c>
      <c r="AE7" s="125">
        <v>485000</v>
      </c>
      <c r="AF7" s="125">
        <v>470000</v>
      </c>
      <c r="AG7" s="125">
        <v>470000</v>
      </c>
      <c r="AH7" s="125">
        <v>445000</v>
      </c>
      <c r="AI7" s="125">
        <v>445000</v>
      </c>
      <c r="AJ7" s="125">
        <v>445000</v>
      </c>
      <c r="AK7" s="125">
        <v>400000</v>
      </c>
      <c r="AL7" s="125">
        <v>400000</v>
      </c>
      <c r="AM7" s="125">
        <v>400000</v>
      </c>
      <c r="AN7" s="125">
        <v>385000</v>
      </c>
      <c r="AO7" s="125">
        <v>360000</v>
      </c>
      <c r="AP7" s="160">
        <f>AO7-AC7</f>
        <v>-150000</v>
      </c>
      <c r="AQ7" s="161">
        <f>AO7/AC7-1</f>
        <v>-0.29411764705882348</v>
      </c>
    </row>
    <row r="8" spans="1:43" ht="111.75" customHeight="1">
      <c r="A8" s="98">
        <v>5</v>
      </c>
      <c r="B8" s="149" t="s">
        <v>195</v>
      </c>
      <c r="C8" s="99" t="s">
        <v>157</v>
      </c>
      <c r="D8" s="120">
        <v>78500</v>
      </c>
      <c r="E8" s="121">
        <v>76000</v>
      </c>
      <c r="F8" s="121">
        <v>72300</v>
      </c>
      <c r="G8" s="121">
        <v>63300</v>
      </c>
      <c r="H8" s="122">
        <v>65000</v>
      </c>
      <c r="I8" s="121">
        <v>65300</v>
      </c>
      <c r="J8" s="121">
        <v>64600</v>
      </c>
      <c r="K8" s="121">
        <v>62500</v>
      </c>
      <c r="L8" s="121">
        <v>59300</v>
      </c>
      <c r="M8" s="121">
        <v>59000</v>
      </c>
      <c r="N8" s="122">
        <v>54300</v>
      </c>
      <c r="O8" s="140">
        <v>50500</v>
      </c>
      <c r="P8" s="121">
        <v>47500</v>
      </c>
      <c r="Q8" s="146">
        <v>46400</v>
      </c>
      <c r="R8" s="146">
        <v>41700</v>
      </c>
      <c r="S8" s="146">
        <v>36100</v>
      </c>
      <c r="T8" s="69">
        <f t="shared" si="0"/>
        <v>-0.13429256594724226</v>
      </c>
      <c r="U8" s="150">
        <f t="shared" si="1"/>
        <v>-0.42969984202211686</v>
      </c>
      <c r="V8" s="150">
        <f t="shared" si="2"/>
        <v>-0.24</v>
      </c>
      <c r="W8" s="150">
        <f t="shared" si="3"/>
        <v>-0.38813559322033897</v>
      </c>
      <c r="X8" s="69"/>
      <c r="Y8" s="142" t="s">
        <v>205</v>
      </c>
      <c r="Z8" s="124">
        <v>46000</v>
      </c>
      <c r="AA8" s="124" t="s">
        <v>166</v>
      </c>
      <c r="AB8" s="124" t="s">
        <v>166</v>
      </c>
      <c r="AC8" s="124" t="s">
        <v>166</v>
      </c>
      <c r="AD8" s="124" t="s">
        <v>166</v>
      </c>
      <c r="AE8" s="124" t="s">
        <v>166</v>
      </c>
      <c r="AF8" s="124" t="s">
        <v>166</v>
      </c>
      <c r="AG8" s="124" t="s">
        <v>166</v>
      </c>
      <c r="AH8" s="124" t="s">
        <v>166</v>
      </c>
      <c r="AI8" s="124" t="s">
        <v>166</v>
      </c>
      <c r="AJ8" s="124" t="s">
        <v>166</v>
      </c>
      <c r="AK8" s="124" t="s">
        <v>166</v>
      </c>
      <c r="AL8" s="125">
        <v>46000</v>
      </c>
      <c r="AM8" s="125">
        <v>45000</v>
      </c>
      <c r="AN8" s="125">
        <v>40000</v>
      </c>
      <c r="AO8" s="125">
        <f>AVERAGE(31000,32500)</f>
        <v>31750</v>
      </c>
      <c r="AP8" s="164" t="s">
        <v>166</v>
      </c>
      <c r="AQ8" s="164" t="s">
        <v>166</v>
      </c>
    </row>
    <row r="9" spans="1:43">
      <c r="A9" s="32" t="s">
        <v>42</v>
      </c>
      <c r="AA9" s="38"/>
      <c r="AB9" s="38"/>
    </row>
    <row r="10" spans="1:43" ht="17.25">
      <c r="A10" s="119" t="s">
        <v>199</v>
      </c>
      <c r="AA10" s="38"/>
    </row>
    <row r="11" spans="1:43">
      <c r="A11" s="4" t="s">
        <v>200</v>
      </c>
      <c r="AA11" s="38"/>
    </row>
    <row r="12" spans="1:43">
      <c r="AA12" s="38"/>
    </row>
    <row r="13" spans="1:43">
      <c r="AA13" s="38"/>
    </row>
    <row r="14" spans="1:43">
      <c r="AA14" s="38"/>
    </row>
    <row r="15" spans="1:43">
      <c r="AA15" s="38"/>
    </row>
    <row r="16" spans="1:43">
      <c r="AA16" s="38"/>
    </row>
    <row r="17" spans="27:41">
      <c r="AA17" s="38"/>
      <c r="AC17" s="4"/>
      <c r="AD17" s="4"/>
      <c r="AE17" s="4"/>
      <c r="AF17" s="4"/>
      <c r="AG17" s="4"/>
      <c r="AH17" s="4"/>
      <c r="AI17" s="4"/>
      <c r="AJ17" s="4"/>
      <c r="AK17" s="4"/>
      <c r="AL17" s="4"/>
      <c r="AM17" s="4"/>
      <c r="AN17" s="4"/>
      <c r="AO17" s="4"/>
    </row>
    <row r="18" spans="27:41">
      <c r="AA18" s="38"/>
      <c r="AC18" s="4"/>
      <c r="AD18" s="4"/>
      <c r="AE18" s="4"/>
      <c r="AF18" s="4"/>
      <c r="AG18" s="4"/>
      <c r="AH18" s="4"/>
      <c r="AI18" s="4"/>
      <c r="AJ18" s="4"/>
      <c r="AK18" s="4"/>
      <c r="AL18" s="4"/>
      <c r="AM18" s="4"/>
      <c r="AN18" s="4"/>
      <c r="AO18" s="4"/>
    </row>
    <row r="19" spans="27:41">
      <c r="AA19" s="38"/>
      <c r="AC19" s="4"/>
      <c r="AD19" s="4"/>
      <c r="AE19" s="4"/>
      <c r="AF19" s="4"/>
      <c r="AG19" s="4"/>
      <c r="AH19" s="4"/>
      <c r="AI19" s="4"/>
      <c r="AJ19" s="4"/>
      <c r="AK19" s="4"/>
      <c r="AL19" s="4"/>
      <c r="AM19" s="4"/>
      <c r="AN19" s="4"/>
      <c r="AO19" s="4"/>
    </row>
    <row r="20" spans="27:41">
      <c r="AA20" s="38"/>
      <c r="AC20" s="4"/>
      <c r="AD20" s="4"/>
      <c r="AE20" s="4"/>
      <c r="AF20" s="4"/>
      <c r="AG20" s="4"/>
      <c r="AH20" s="4"/>
      <c r="AI20" s="4"/>
      <c r="AJ20" s="4"/>
      <c r="AK20" s="4"/>
      <c r="AL20" s="4"/>
      <c r="AM20" s="4"/>
      <c r="AN20" s="4"/>
      <c r="AO20" s="4"/>
    </row>
    <row r="21" spans="27:41">
      <c r="AA21" s="38"/>
      <c r="AC21" s="4"/>
      <c r="AD21" s="4"/>
      <c r="AE21" s="4"/>
      <c r="AF21" s="4"/>
      <c r="AG21" s="4"/>
      <c r="AH21" s="4"/>
      <c r="AI21" s="4"/>
      <c r="AJ21" s="4"/>
      <c r="AK21" s="4"/>
      <c r="AL21" s="4"/>
      <c r="AM21" s="4"/>
      <c r="AN21" s="4"/>
      <c r="AO21" s="4"/>
    </row>
    <row r="22" spans="27:41">
      <c r="AA22" s="38"/>
      <c r="AC22" s="4"/>
      <c r="AD22" s="4"/>
      <c r="AE22" s="4"/>
      <c r="AF22" s="4"/>
      <c r="AG22" s="4"/>
      <c r="AH22" s="4"/>
      <c r="AI22" s="4"/>
      <c r="AJ22" s="4"/>
      <c r="AK22" s="4"/>
      <c r="AL22" s="4"/>
      <c r="AM22" s="4"/>
      <c r="AN22" s="4"/>
      <c r="AO22" s="4"/>
    </row>
    <row r="23" spans="27:41">
      <c r="AA23" s="38"/>
      <c r="AC23" s="4"/>
      <c r="AD23" s="4"/>
      <c r="AE23" s="4"/>
      <c r="AF23" s="4"/>
      <c r="AG23" s="4"/>
      <c r="AH23" s="4"/>
      <c r="AI23" s="4"/>
      <c r="AJ23" s="4"/>
      <c r="AK23" s="4"/>
      <c r="AL23" s="4"/>
      <c r="AM23" s="4"/>
      <c r="AN23" s="4"/>
      <c r="AO23" s="4"/>
    </row>
    <row r="24" spans="27:41">
      <c r="AA24" s="38"/>
      <c r="AC24" s="4"/>
      <c r="AD24" s="4"/>
      <c r="AE24" s="4"/>
      <c r="AF24" s="4"/>
      <c r="AG24" s="4"/>
      <c r="AH24" s="4"/>
      <c r="AI24" s="4"/>
      <c r="AJ24" s="4"/>
      <c r="AK24" s="4"/>
      <c r="AL24" s="4"/>
      <c r="AM24" s="4"/>
      <c r="AN24" s="4"/>
      <c r="AO24" s="4"/>
    </row>
    <row r="25" spans="27:41">
      <c r="AA25" s="38"/>
      <c r="AC25" s="4"/>
      <c r="AD25" s="4"/>
      <c r="AE25" s="4"/>
      <c r="AF25" s="4"/>
      <c r="AG25" s="4"/>
      <c r="AH25" s="4"/>
      <c r="AI25" s="4"/>
      <c r="AJ25" s="4"/>
      <c r="AK25" s="4"/>
      <c r="AL25" s="4"/>
      <c r="AM25" s="4"/>
      <c r="AN25" s="4"/>
      <c r="AO25" s="4"/>
    </row>
    <row r="26" spans="27:41">
      <c r="AA26" s="38"/>
      <c r="AC26" s="4"/>
      <c r="AD26" s="4"/>
      <c r="AE26" s="4"/>
      <c r="AF26" s="4"/>
      <c r="AG26" s="4"/>
      <c r="AH26" s="4"/>
      <c r="AI26" s="4"/>
      <c r="AJ26" s="4"/>
      <c r="AK26" s="4"/>
      <c r="AL26" s="4"/>
      <c r="AM26" s="4"/>
      <c r="AN26" s="4"/>
      <c r="AO26" s="4"/>
    </row>
    <row r="27" spans="27:41">
      <c r="AA27" s="38"/>
      <c r="AC27" s="4"/>
      <c r="AD27" s="4"/>
      <c r="AE27" s="4"/>
      <c r="AF27" s="4"/>
      <c r="AG27" s="4"/>
      <c r="AH27" s="4"/>
      <c r="AI27" s="4"/>
      <c r="AJ27" s="4"/>
      <c r="AK27" s="4"/>
      <c r="AL27" s="4"/>
      <c r="AM27" s="4"/>
      <c r="AN27" s="4"/>
      <c r="AO27" s="4"/>
    </row>
    <row r="28" spans="27:41">
      <c r="AA28" s="38"/>
      <c r="AC28" s="4"/>
      <c r="AD28" s="4"/>
      <c r="AE28" s="4"/>
      <c r="AF28" s="4"/>
      <c r="AG28" s="4"/>
      <c r="AH28" s="4"/>
      <c r="AI28" s="4"/>
      <c r="AJ28" s="4"/>
      <c r="AK28" s="4"/>
      <c r="AL28" s="4"/>
      <c r="AM28" s="4"/>
      <c r="AN28" s="4"/>
      <c r="AO28" s="4"/>
    </row>
    <row r="29" spans="27:41">
      <c r="AA29" s="38"/>
      <c r="AC29" s="4"/>
      <c r="AD29" s="4"/>
      <c r="AE29" s="4"/>
      <c r="AF29" s="4"/>
      <c r="AG29" s="4"/>
      <c r="AH29" s="4"/>
      <c r="AI29" s="4"/>
      <c r="AJ29" s="4"/>
      <c r="AK29" s="4"/>
      <c r="AL29" s="4"/>
      <c r="AM29" s="4"/>
      <c r="AN29" s="4"/>
      <c r="AO29" s="4"/>
    </row>
    <row r="30" spans="27:41">
      <c r="AA30" s="38"/>
      <c r="AC30" s="4"/>
      <c r="AD30" s="4"/>
      <c r="AE30" s="4"/>
      <c r="AF30" s="4"/>
      <c r="AG30" s="4"/>
      <c r="AH30" s="4"/>
      <c r="AI30" s="4"/>
      <c r="AJ30" s="4"/>
      <c r="AK30" s="4"/>
      <c r="AL30" s="4"/>
      <c r="AM30" s="4"/>
      <c r="AN30" s="4"/>
      <c r="AO30" s="4"/>
    </row>
    <row r="31" spans="27:41">
      <c r="AA31" s="38"/>
      <c r="AC31" s="4"/>
      <c r="AD31" s="4"/>
      <c r="AE31" s="4"/>
      <c r="AF31" s="4"/>
      <c r="AG31" s="4"/>
      <c r="AH31" s="4"/>
      <c r="AI31" s="4"/>
      <c r="AJ31" s="4"/>
      <c r="AK31" s="4"/>
      <c r="AL31" s="4"/>
      <c r="AM31" s="4"/>
      <c r="AN31" s="4"/>
      <c r="AO31" s="4"/>
    </row>
    <row r="32" spans="27:41">
      <c r="AA32" s="38"/>
      <c r="AC32" s="4"/>
      <c r="AD32" s="4"/>
      <c r="AE32" s="4"/>
      <c r="AF32" s="4"/>
      <c r="AG32" s="4"/>
      <c r="AH32" s="4"/>
      <c r="AI32" s="4"/>
      <c r="AJ32" s="4"/>
      <c r="AK32" s="4"/>
      <c r="AL32" s="4"/>
      <c r="AM32" s="4"/>
      <c r="AN32" s="4"/>
      <c r="AO32" s="4"/>
    </row>
    <row r="33" spans="27:41">
      <c r="AA33" s="38"/>
      <c r="AC33" s="4"/>
      <c r="AD33" s="4"/>
      <c r="AE33" s="4"/>
      <c r="AF33" s="4"/>
      <c r="AG33" s="4"/>
      <c r="AH33" s="4"/>
      <c r="AI33" s="4"/>
      <c r="AJ33" s="4"/>
      <c r="AK33" s="4"/>
      <c r="AL33" s="4"/>
      <c r="AM33" s="4"/>
      <c r="AN33" s="4"/>
      <c r="AO33" s="4"/>
    </row>
  </sheetData>
  <mergeCells count="9">
    <mergeCell ref="AL2:AO2"/>
    <mergeCell ref="A1:A3"/>
    <mergeCell ref="B1:B3"/>
    <mergeCell ref="C1:C3"/>
    <mergeCell ref="D1:X1"/>
    <mergeCell ref="Y1:Y3"/>
    <mergeCell ref="Z1:AQ1"/>
    <mergeCell ref="D2:O2"/>
    <mergeCell ref="P2:S2"/>
  </mergeCells>
  <phoneticPr fontId="1" type="noConversion"/>
  <conditionalFormatting sqref="AQ4:AQ5">
    <cfRule type="dataBar" priority="7">
      <dataBar>
        <cfvo type="min"/>
        <cfvo type="max"/>
        <color rgb="FF638EC6"/>
      </dataBar>
      <extLst>
        <ext xmlns:x14="http://schemas.microsoft.com/office/spreadsheetml/2009/9/main" uri="{B025F937-C7B1-47D3-B67F-A62EFF666E3E}">
          <x14:id>{227E1E7F-3F25-4DB4-B1A4-5CB1993AA7DA}</x14:id>
        </ext>
      </extLst>
    </cfRule>
    <cfRule type="dataBar" priority="8">
      <dataBar>
        <cfvo type="min"/>
        <cfvo type="max"/>
        <color rgb="FF63C384"/>
      </dataBar>
      <extLst>
        <ext xmlns:x14="http://schemas.microsoft.com/office/spreadsheetml/2009/9/main" uri="{B025F937-C7B1-47D3-B67F-A62EFF666E3E}">
          <x14:id>{4215B934-A6E9-4B1F-9F60-F336116B6E36}</x14:id>
        </ext>
      </extLst>
    </cfRule>
  </conditionalFormatting>
  <conditionalFormatting sqref="AQ4:AQ5 AQ8">
    <cfRule type="dataBar" priority="6">
      <dataBar>
        <cfvo type="min"/>
        <cfvo type="max"/>
        <color rgb="FF638EC6"/>
      </dataBar>
      <extLst>
        <ext xmlns:x14="http://schemas.microsoft.com/office/spreadsheetml/2009/9/main" uri="{B025F937-C7B1-47D3-B67F-A62EFF666E3E}">
          <x14:id>{3C7FC6B8-4BB9-4204-9C31-4B3F8F9ED3ED}</x14:id>
        </ext>
      </extLst>
    </cfRule>
  </conditionalFormatting>
  <conditionalFormatting sqref="AQ7">
    <cfRule type="dataBar" priority="2">
      <dataBar>
        <cfvo type="min"/>
        <cfvo type="max"/>
        <color rgb="FF638EC6"/>
      </dataBar>
      <extLst>
        <ext xmlns:x14="http://schemas.microsoft.com/office/spreadsheetml/2009/9/main" uri="{B025F937-C7B1-47D3-B67F-A62EFF666E3E}">
          <x14:id>{3DC44CFB-E466-4BB0-8134-BA2D2C8A3DF6}</x14:id>
        </ext>
      </extLst>
    </cfRule>
    <cfRule type="dataBar" priority="3">
      <dataBar>
        <cfvo type="min"/>
        <cfvo type="max"/>
        <color rgb="FF63C384"/>
      </dataBar>
      <extLst>
        <ext xmlns:x14="http://schemas.microsoft.com/office/spreadsheetml/2009/9/main" uri="{B025F937-C7B1-47D3-B67F-A62EFF666E3E}">
          <x14:id>{BDF96002-E6F6-4450-9A0F-8E206A80E5A1}</x14:id>
        </ext>
      </extLst>
    </cfRule>
  </conditionalFormatting>
  <conditionalFormatting sqref="AQ7">
    <cfRule type="dataBar" priority="1">
      <dataBar>
        <cfvo type="min"/>
        <cfvo type="max"/>
        <color rgb="FF638EC6"/>
      </dataBar>
      <extLst>
        <ext xmlns:x14="http://schemas.microsoft.com/office/spreadsheetml/2009/9/main" uri="{B025F937-C7B1-47D3-B67F-A62EFF666E3E}">
          <x14:id>{BE822B6B-D912-4195-A9A2-96AB7BBD0DB7}</x14:id>
        </ext>
      </extLst>
    </cfRule>
  </conditionalFormatting>
  <pageMargins left="0.7" right="0.7" top="0.75" bottom="0.75" header="0.3" footer="0.3"/>
  <pageSetup paperSize="9" orientation="portrait" r:id="rId1"/>
  <picture r:id="rId2"/>
  <extLst>
    <ext xmlns:x14="http://schemas.microsoft.com/office/spreadsheetml/2009/9/main" uri="{78C0D931-6437-407d-A8EE-F0AAD7539E65}">
      <x14:conditionalFormattings>
        <x14:conditionalFormatting xmlns:xm="http://schemas.microsoft.com/office/excel/2006/main">
          <x14:cfRule type="dataBar" id="{227E1E7F-3F25-4DB4-B1A4-5CB1993AA7DA}">
            <x14:dataBar minLength="0" maxLength="100" gradient="0" direction="leftToRight">
              <x14:cfvo type="autoMin"/>
              <x14:cfvo type="autoMax"/>
              <x14:negativeFillColor rgb="FFFF0000"/>
              <x14:axisColor rgb="FF000000"/>
            </x14:dataBar>
          </x14:cfRule>
          <x14:cfRule type="dataBar" id="{4215B934-A6E9-4B1F-9F60-F336116B6E36}">
            <x14:dataBar minLength="0" maxLength="100" border="1" negativeBarBorderColorSameAsPositive="0">
              <x14:cfvo type="autoMin"/>
              <x14:cfvo type="autoMax"/>
              <x14:borderColor rgb="FF63C384"/>
              <x14:negativeFillColor rgb="FFFF0000"/>
              <x14:negativeBorderColor rgb="FFFF0000"/>
              <x14:axisColor rgb="FF000000"/>
            </x14:dataBar>
          </x14:cfRule>
          <xm:sqref>AQ4:AQ5</xm:sqref>
        </x14:conditionalFormatting>
        <x14:conditionalFormatting xmlns:xm="http://schemas.microsoft.com/office/excel/2006/main">
          <x14:cfRule type="dataBar" id="{3C7FC6B8-4BB9-4204-9C31-4B3F8F9ED3ED}">
            <x14:dataBar minLength="0" maxLength="100" gradient="0" axisPosition="middle">
              <x14:cfvo type="autoMin"/>
              <x14:cfvo type="autoMax"/>
              <x14:negativeFillColor rgb="FFFF0000"/>
              <x14:axisColor rgb="FF000000"/>
            </x14:dataBar>
          </x14:cfRule>
          <xm:sqref>AQ4:AQ5 AQ8</xm:sqref>
        </x14:conditionalFormatting>
        <x14:conditionalFormatting xmlns:xm="http://schemas.microsoft.com/office/excel/2006/main">
          <x14:cfRule type="dataBar" id="{3DC44CFB-E466-4BB0-8134-BA2D2C8A3DF6}">
            <x14:dataBar minLength="0" maxLength="100" gradient="0" direction="leftToRight">
              <x14:cfvo type="autoMin"/>
              <x14:cfvo type="autoMax"/>
              <x14:negativeFillColor rgb="FFFF0000"/>
              <x14:axisColor rgb="FF000000"/>
            </x14:dataBar>
          </x14:cfRule>
          <x14:cfRule type="dataBar" id="{BDF96002-E6F6-4450-9A0F-8E206A80E5A1}">
            <x14:dataBar minLength="0" maxLength="100" border="1" negativeBarBorderColorSameAsPositive="0">
              <x14:cfvo type="autoMin"/>
              <x14:cfvo type="autoMax"/>
              <x14:borderColor rgb="FF63C384"/>
              <x14:negativeFillColor rgb="FFFF0000"/>
              <x14:negativeBorderColor rgb="FFFF0000"/>
              <x14:axisColor rgb="FF000000"/>
            </x14:dataBar>
          </x14:cfRule>
          <xm:sqref>AQ7</xm:sqref>
        </x14:conditionalFormatting>
        <x14:conditionalFormatting xmlns:xm="http://schemas.microsoft.com/office/excel/2006/main">
          <x14:cfRule type="dataBar" id="{BE822B6B-D912-4195-A9A2-96AB7BBD0DB7}">
            <x14:dataBar minLength="0" maxLength="100" gradient="0" axisPosition="middle">
              <x14:cfvo type="autoMin"/>
              <x14:cfvo type="autoMax"/>
              <x14:negativeFillColor rgb="FFFF0000"/>
              <x14:axisColor rgb="FF000000"/>
            </x14:dataBar>
          </x14:cfRule>
          <xm:sqref>AQ7</xm:sqref>
        </x14:conditionalFormatting>
        <x14:conditionalFormatting xmlns:xm="http://schemas.microsoft.com/office/excel/2006/main">
          <x14:cfRule type="iconSet" priority="10" id="{1393882C-0FD4-45C9-8F43-3483448303FA}">
            <x14:iconSet iconSet="3Triangles" custom="1">
              <x14:cfvo type="percent">
                <xm:f>0</xm:f>
              </x14:cfvo>
              <x14:cfvo type="num">
                <xm:f>0</xm:f>
              </x14:cfvo>
              <x14:cfvo type="num" gte="0">
                <xm:f>0</xm:f>
              </x14:cfvo>
              <x14:cfIcon iconSet="3Triangles" iconId="0"/>
              <x14:cfIcon iconSet="3Triangles" iconId="1"/>
              <x14:cfIcon iconSet="3Triangles" iconId="2"/>
            </x14:iconSet>
          </x14:cfRule>
          <xm:sqref>T4:X8</xm:sqref>
        </x14:conditionalFormatting>
        <x14:conditionalFormatting xmlns:xm="http://schemas.microsoft.com/office/excel/2006/main">
          <x14:cfRule type="iconSet" priority="9" id="{15C65F8F-A825-438C-9057-A8ECC16D9275}">
            <x14:iconSet iconSet="3Arrows" custom="1">
              <x14:cfvo type="percent">
                <xm:f>0</xm:f>
              </x14:cfvo>
              <x14:cfvo type="num">
                <xm:f>-500</xm:f>
              </x14:cfvo>
              <x14:cfvo type="num" gte="0">
                <xm:f>0</xm:f>
              </x14:cfvo>
              <x14:cfIcon iconSet="3Arrows" iconId="0"/>
              <x14:cfIcon iconSet="4Arrows" iconId="1"/>
              <x14:cfIcon iconSet="4Arrows" iconId="2"/>
            </x14:iconSet>
          </x14:cfRule>
          <xm:sqref>AP4:AP7</xm:sqref>
        </x14:conditionalFormatting>
        <x14:conditionalFormatting xmlns:xm="http://schemas.microsoft.com/office/excel/2006/main">
          <x14:cfRule type="iconSet" priority="5" id="{A652A174-C089-4FF3-A7E2-5F939A22EA6E}">
            <x14:iconSet iconSet="3Arrows" custom="1">
              <x14:cfvo type="percent">
                <xm:f>0</xm:f>
              </x14:cfvo>
              <x14:cfvo type="num">
                <xm:f>-500</xm:f>
              </x14:cfvo>
              <x14:cfvo type="num" gte="0">
                <xm:f>0</xm:f>
              </x14:cfvo>
              <x14:cfIcon iconSet="3Arrows" iconId="0"/>
              <x14:cfIcon iconSet="4Arrows" iconId="1"/>
              <x14:cfIcon iconSet="4Arrows" iconId="2"/>
            </x14:iconSet>
          </x14:cfRule>
          <xm:sqref>AQ6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'2023年4月'!D4:S4</xm:f>
              <xm:sqref>X4</xm:sqref>
            </x14:sparkline>
            <x14:sparkline>
              <xm:f>'2023年4月'!D5:S5</xm:f>
              <xm:sqref>X5</xm:sqref>
            </x14:sparkline>
            <x14:sparkline>
              <xm:f>'2023年4月'!D6:S6</xm:f>
              <xm:sqref>X6</xm:sqref>
            </x14:sparkline>
            <x14:sparkline>
              <xm:f>'2023年4月'!D7:S7</xm:f>
              <xm:sqref>X7</xm:sqref>
            </x14:sparkline>
            <x14:sparkline>
              <xm:f>'2023年4月'!D8:S8</xm:f>
              <xm:sqref>X8</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3"/>
  <sheetViews>
    <sheetView zoomScale="70" zoomScaleNormal="70" workbookViewId="0">
      <selection activeCell="Z7" sqref="Z7"/>
    </sheetView>
  </sheetViews>
  <sheetFormatPr defaultColWidth="9" defaultRowHeight="13.5"/>
  <cols>
    <col min="1" max="1" width="5.140625" style="4" customWidth="1"/>
    <col min="2" max="2" width="8.5703125" style="4" bestFit="1" customWidth="1"/>
    <col min="3" max="3" width="18.42578125" style="4" bestFit="1" customWidth="1"/>
    <col min="4" max="11" width="9.85546875" style="4" customWidth="1"/>
    <col min="12" max="12" width="13.140625" style="4" customWidth="1"/>
    <col min="13" max="13" width="9.85546875" style="4" customWidth="1"/>
    <col min="14" max="20" width="12.42578125" style="4" customWidth="1"/>
    <col min="21" max="21" width="10.5703125" style="4" customWidth="1"/>
    <col min="22" max="23" width="10" style="4" customWidth="1"/>
    <col min="24" max="24" width="11.140625" style="4" customWidth="1"/>
    <col min="25" max="25" width="17.140625" style="4" customWidth="1"/>
    <col min="26" max="26" width="185.28515625" style="4" customWidth="1"/>
    <col min="27" max="27" width="12.42578125" style="4" customWidth="1"/>
    <col min="28" max="28" width="11" style="4" customWidth="1"/>
    <col min="29" max="29" width="11.85546875" style="4" customWidth="1"/>
    <col min="30" max="30" width="11.7109375" style="25" customWidth="1"/>
    <col min="31" max="31" width="10.85546875" style="25" customWidth="1"/>
    <col min="32" max="32" width="11" style="25" customWidth="1"/>
    <col min="33" max="33" width="13.28515625" style="25" customWidth="1"/>
    <col min="34" max="34" width="11" style="25" customWidth="1"/>
    <col min="35" max="35" width="16.42578125" style="25" customWidth="1"/>
    <col min="36" max="36" width="11.28515625" style="25" customWidth="1"/>
    <col min="37" max="37" width="11.42578125" style="25" bestFit="1" customWidth="1"/>
    <col min="38" max="38" width="11" style="25" customWidth="1"/>
    <col min="39" max="39" width="10.42578125" style="25" customWidth="1"/>
    <col min="40" max="40" width="9.7109375" style="25" customWidth="1"/>
    <col min="41" max="41" width="9.85546875" style="25" customWidth="1"/>
    <col min="42" max="42" width="12.42578125" style="25" customWidth="1"/>
    <col min="43" max="43" width="13.140625" style="25" customWidth="1"/>
    <col min="44" max="44" width="20.7109375" style="4" bestFit="1" customWidth="1"/>
    <col min="45" max="45" width="24.42578125" style="4" customWidth="1"/>
    <col min="46" max="16384" width="9" style="4"/>
  </cols>
  <sheetData>
    <row r="1" spans="1:45" s="2" customFormat="1" ht="23.45" customHeight="1" thickBot="1">
      <c r="A1" s="225" t="s">
        <v>38</v>
      </c>
      <c r="B1" s="225" t="s">
        <v>21</v>
      </c>
      <c r="C1" s="225" t="s">
        <v>37</v>
      </c>
      <c r="D1" s="227" t="s">
        <v>206</v>
      </c>
      <c r="E1" s="226"/>
      <c r="F1" s="226"/>
      <c r="G1" s="226"/>
      <c r="H1" s="226"/>
      <c r="I1" s="226"/>
      <c r="J1" s="226"/>
      <c r="K1" s="226"/>
      <c r="L1" s="226"/>
      <c r="M1" s="226"/>
      <c r="N1" s="226"/>
      <c r="O1" s="226"/>
      <c r="P1" s="226"/>
      <c r="Q1" s="226"/>
      <c r="R1" s="226"/>
      <c r="S1" s="226"/>
      <c r="T1" s="226"/>
      <c r="U1" s="228"/>
      <c r="V1" s="228"/>
      <c r="W1" s="228"/>
      <c r="X1" s="228"/>
      <c r="Y1" s="229"/>
      <c r="Z1" s="225" t="s">
        <v>46</v>
      </c>
      <c r="AA1" s="214" t="s">
        <v>117</v>
      </c>
      <c r="AB1" s="214"/>
      <c r="AC1" s="214"/>
      <c r="AD1" s="214"/>
      <c r="AE1" s="214"/>
      <c r="AF1" s="214"/>
      <c r="AG1" s="214"/>
      <c r="AH1" s="214"/>
      <c r="AI1" s="214"/>
      <c r="AJ1" s="214"/>
      <c r="AK1" s="214"/>
      <c r="AL1" s="214"/>
      <c r="AM1" s="214"/>
      <c r="AN1" s="214"/>
      <c r="AO1" s="214"/>
      <c r="AP1" s="214"/>
      <c r="AQ1" s="214"/>
      <c r="AR1" s="214"/>
      <c r="AS1" s="214"/>
    </row>
    <row r="2" spans="1:45" ht="23.45" customHeight="1" thickTop="1" thickBot="1">
      <c r="A2" s="225"/>
      <c r="B2" s="225"/>
      <c r="C2" s="231"/>
      <c r="D2" s="232">
        <v>2022</v>
      </c>
      <c r="E2" s="233"/>
      <c r="F2" s="233"/>
      <c r="G2" s="233"/>
      <c r="H2" s="233"/>
      <c r="I2" s="233"/>
      <c r="J2" s="233"/>
      <c r="K2" s="233"/>
      <c r="L2" s="233"/>
      <c r="M2" s="233"/>
      <c r="N2" s="233"/>
      <c r="O2" s="234"/>
      <c r="P2" s="230">
        <v>2023</v>
      </c>
      <c r="Q2" s="230"/>
      <c r="R2" s="230"/>
      <c r="S2" s="230"/>
      <c r="T2" s="230"/>
      <c r="U2" s="136"/>
      <c r="V2" s="136"/>
      <c r="W2" s="136"/>
      <c r="X2" s="136"/>
      <c r="Y2" s="137"/>
      <c r="Z2" s="225"/>
      <c r="AA2" s="138">
        <v>2022</v>
      </c>
      <c r="AB2" s="138"/>
      <c r="AC2" s="138"/>
      <c r="AD2" s="138"/>
      <c r="AE2" s="138"/>
      <c r="AF2" s="138"/>
      <c r="AG2" s="138"/>
      <c r="AH2" s="138"/>
      <c r="AI2" s="138"/>
      <c r="AJ2" s="138"/>
      <c r="AK2" s="138"/>
      <c r="AL2" s="138"/>
      <c r="AM2" s="236">
        <v>2023</v>
      </c>
      <c r="AN2" s="237"/>
      <c r="AO2" s="237"/>
      <c r="AP2" s="237"/>
      <c r="AQ2" s="165"/>
      <c r="AR2" s="165"/>
      <c r="AS2" s="165"/>
    </row>
    <row r="3" spans="1:45" ht="25.5" customHeight="1" thickTop="1">
      <c r="A3" s="225"/>
      <c r="B3" s="225"/>
      <c r="C3" s="225"/>
      <c r="D3" s="132" t="s">
        <v>207</v>
      </c>
      <c r="E3" s="109" t="s">
        <v>7</v>
      </c>
      <c r="F3" s="109" t="s">
        <v>26</v>
      </c>
      <c r="G3" s="109" t="s">
        <v>52</v>
      </c>
      <c r="H3" s="109" t="s">
        <v>72</v>
      </c>
      <c r="I3" s="109" t="s">
        <v>80</v>
      </c>
      <c r="J3" s="109" t="s">
        <v>88</v>
      </c>
      <c r="K3" s="109" t="s">
        <v>96</v>
      </c>
      <c r="L3" s="109" t="s">
        <v>107</v>
      </c>
      <c r="M3" s="109" t="s">
        <v>121</v>
      </c>
      <c r="N3" s="109" t="s">
        <v>141</v>
      </c>
      <c r="O3" s="157" t="s">
        <v>142</v>
      </c>
      <c r="P3" s="159" t="s">
        <v>207</v>
      </c>
      <c r="Q3" s="159" t="s">
        <v>7</v>
      </c>
      <c r="R3" s="159" t="s">
        <v>26</v>
      </c>
      <c r="S3" s="159" t="s">
        <v>191</v>
      </c>
      <c r="T3" s="159" t="s">
        <v>72</v>
      </c>
      <c r="U3" s="158" t="s">
        <v>39</v>
      </c>
      <c r="V3" s="133" t="s">
        <v>40</v>
      </c>
      <c r="W3" s="134" t="s">
        <v>69</v>
      </c>
      <c r="X3" s="134" t="s">
        <v>101</v>
      </c>
      <c r="Y3" s="135" t="s">
        <v>53</v>
      </c>
      <c r="Z3" s="225"/>
      <c r="AA3" s="102" t="s">
        <v>63</v>
      </c>
      <c r="AB3" s="166" t="s">
        <v>7</v>
      </c>
      <c r="AC3" s="166" t="s">
        <v>26</v>
      </c>
      <c r="AD3" s="166" t="s">
        <v>52</v>
      </c>
      <c r="AE3" s="166" t="s">
        <v>72</v>
      </c>
      <c r="AF3" s="166" t="s">
        <v>80</v>
      </c>
      <c r="AG3" s="166" t="s">
        <v>88</v>
      </c>
      <c r="AH3" s="166" t="s">
        <v>100</v>
      </c>
      <c r="AI3" s="166" t="s">
        <v>114</v>
      </c>
      <c r="AJ3" s="166" t="s">
        <v>120</v>
      </c>
      <c r="AK3" s="166" t="s">
        <v>208</v>
      </c>
      <c r="AL3" s="166" t="s">
        <v>143</v>
      </c>
      <c r="AM3" s="166" t="s">
        <v>209</v>
      </c>
      <c r="AN3" s="166" t="s">
        <v>7</v>
      </c>
      <c r="AO3" s="166" t="s">
        <v>26</v>
      </c>
      <c r="AP3" s="166" t="s">
        <v>191</v>
      </c>
      <c r="AQ3" s="166" t="s">
        <v>72</v>
      </c>
      <c r="AR3" s="87" t="s">
        <v>210</v>
      </c>
      <c r="AS3" s="139" t="s">
        <v>211</v>
      </c>
    </row>
    <row r="4" spans="1:45" ht="156" customHeight="1">
      <c r="A4" s="98">
        <v>1</v>
      </c>
      <c r="B4" s="149" t="s">
        <v>212</v>
      </c>
      <c r="C4" s="99" t="s">
        <v>213</v>
      </c>
      <c r="D4" s="120">
        <v>115000</v>
      </c>
      <c r="E4" s="121">
        <v>100000</v>
      </c>
      <c r="F4" s="121">
        <v>88000</v>
      </c>
      <c r="G4" s="121">
        <v>83500</v>
      </c>
      <c r="H4" s="122">
        <v>83000</v>
      </c>
      <c r="I4" s="121">
        <v>79000</v>
      </c>
      <c r="J4" s="121">
        <v>79000</v>
      </c>
      <c r="K4" s="121">
        <v>76500</v>
      </c>
      <c r="L4" s="121">
        <v>76300</v>
      </c>
      <c r="M4" s="121">
        <v>74500</v>
      </c>
      <c r="N4" s="122">
        <v>71600</v>
      </c>
      <c r="O4" s="140">
        <v>68600</v>
      </c>
      <c r="P4" s="141">
        <v>65500</v>
      </c>
      <c r="Q4" s="141">
        <v>63400</v>
      </c>
      <c r="R4" s="141">
        <v>60900</v>
      </c>
      <c r="S4" s="141">
        <v>55000</v>
      </c>
      <c r="T4" s="141">
        <v>49300</v>
      </c>
      <c r="U4" s="167">
        <f>T4/S4-1</f>
        <v>-0.10363636363636364</v>
      </c>
      <c r="V4" s="150">
        <f>T4/H4-1</f>
        <v>-0.40602409638554215</v>
      </c>
      <c r="W4" s="150">
        <f>T4/Q4-1</f>
        <v>-0.22239747634069396</v>
      </c>
      <c r="X4" s="150">
        <f>T4/N4-1</f>
        <v>-0.31145251396648044</v>
      </c>
      <c r="Y4" s="69"/>
      <c r="Z4" s="142" t="s">
        <v>222</v>
      </c>
      <c r="AA4" s="124" t="s">
        <v>64</v>
      </c>
      <c r="AB4" s="124">
        <v>94500</v>
      </c>
      <c r="AC4" s="125">
        <v>75000</v>
      </c>
      <c r="AD4" s="125">
        <v>80000</v>
      </c>
      <c r="AE4" s="125">
        <v>80000</v>
      </c>
      <c r="AF4" s="125">
        <v>75500</v>
      </c>
      <c r="AG4" s="125">
        <v>76000</v>
      </c>
      <c r="AH4" s="125">
        <v>74500</v>
      </c>
      <c r="AI4" s="125" t="s">
        <v>115</v>
      </c>
      <c r="AJ4" s="125">
        <v>74300</v>
      </c>
      <c r="AK4" s="125">
        <v>70500</v>
      </c>
      <c r="AL4" s="125">
        <v>67000</v>
      </c>
      <c r="AM4" s="125">
        <v>64000</v>
      </c>
      <c r="AN4" s="125">
        <v>61500</v>
      </c>
      <c r="AO4" s="125">
        <v>57500</v>
      </c>
      <c r="AP4" s="125">
        <v>52000</v>
      </c>
      <c r="AQ4" s="125">
        <v>48000</v>
      </c>
      <c r="AR4" s="89">
        <f>AQ4-AE4</f>
        <v>-32000</v>
      </c>
      <c r="AS4" s="90">
        <f>AQ4/AE4-1</f>
        <v>-0.4</v>
      </c>
    </row>
    <row r="5" spans="1:45" ht="127.5">
      <c r="A5" s="98">
        <v>2</v>
      </c>
      <c r="B5" s="149" t="s">
        <v>214</v>
      </c>
      <c r="C5" s="99" t="s">
        <v>34</v>
      </c>
      <c r="D5" s="120">
        <v>210000</v>
      </c>
      <c r="E5" s="121">
        <v>175000</v>
      </c>
      <c r="F5" s="121">
        <v>175000</v>
      </c>
      <c r="G5" s="121">
        <v>160000</v>
      </c>
      <c r="H5" s="122">
        <v>155000</v>
      </c>
      <c r="I5" s="121">
        <v>147800</v>
      </c>
      <c r="J5" s="121">
        <v>154500</v>
      </c>
      <c r="K5" s="121">
        <v>157500</v>
      </c>
      <c r="L5" s="121">
        <v>157500</v>
      </c>
      <c r="M5" s="121">
        <v>156900</v>
      </c>
      <c r="N5" s="122">
        <v>149900</v>
      </c>
      <c r="O5" s="140">
        <v>135000</v>
      </c>
      <c r="P5" s="141">
        <v>135000</v>
      </c>
      <c r="Q5" s="141">
        <v>126000</v>
      </c>
      <c r="R5" s="141">
        <v>118400</v>
      </c>
      <c r="S5" s="141">
        <v>100900</v>
      </c>
      <c r="T5" s="141">
        <v>89900</v>
      </c>
      <c r="U5" s="167">
        <f t="shared" ref="U5:U8" si="0">T5/S5-1</f>
        <v>-0.1090188305252725</v>
      </c>
      <c r="V5" s="150">
        <f t="shared" ref="V5:V8" si="1">T5/H5-1</f>
        <v>-0.42000000000000004</v>
      </c>
      <c r="W5" s="150">
        <f t="shared" ref="W5:W8" si="2">T5/Q5-1</f>
        <v>-0.28650793650793649</v>
      </c>
      <c r="X5" s="150">
        <f t="shared" ref="X5:X8" si="3">T5/N5-1</f>
        <v>-0.40026684456304207</v>
      </c>
      <c r="Y5" s="69"/>
      <c r="Z5" s="142" t="s">
        <v>223</v>
      </c>
      <c r="AA5" s="124" t="s">
        <v>65</v>
      </c>
      <c r="AB5" s="124">
        <v>125000</v>
      </c>
      <c r="AC5" s="125">
        <v>125000</v>
      </c>
      <c r="AD5" s="124">
        <v>125000</v>
      </c>
      <c r="AE5" s="125">
        <v>125000</v>
      </c>
      <c r="AF5" s="125">
        <v>125000</v>
      </c>
      <c r="AG5" s="125">
        <v>147000</v>
      </c>
      <c r="AH5" s="125">
        <v>147500</v>
      </c>
      <c r="AI5" s="125" t="s">
        <v>116</v>
      </c>
      <c r="AJ5" s="125" t="s">
        <v>116</v>
      </c>
      <c r="AK5" s="125">
        <v>147500</v>
      </c>
      <c r="AL5" s="125" t="s">
        <v>174</v>
      </c>
      <c r="AM5" s="125">
        <v>128000</v>
      </c>
      <c r="AN5" s="125">
        <v>125000</v>
      </c>
      <c r="AO5" s="125">
        <v>117000</v>
      </c>
      <c r="AP5" s="125">
        <v>92500</v>
      </c>
      <c r="AQ5" s="125">
        <v>87500</v>
      </c>
      <c r="AR5" s="89">
        <f>AQ5-AE5</f>
        <v>-37500</v>
      </c>
      <c r="AS5" s="90">
        <f>AQ5/AE5-1</f>
        <v>-0.30000000000000004</v>
      </c>
    </row>
    <row r="6" spans="1:45" ht="89.25">
      <c r="A6" s="98">
        <v>3</v>
      </c>
      <c r="B6" s="149" t="s">
        <v>215</v>
      </c>
      <c r="C6" s="99" t="s">
        <v>35</v>
      </c>
      <c r="D6" s="120">
        <v>650000</v>
      </c>
      <c r="E6" s="121">
        <v>600000</v>
      </c>
      <c r="F6" s="121">
        <v>650000</v>
      </c>
      <c r="G6" s="121">
        <v>695000</v>
      </c>
      <c r="H6" s="122">
        <v>695000</v>
      </c>
      <c r="I6" s="121">
        <v>700000</v>
      </c>
      <c r="J6" s="121">
        <v>695000</v>
      </c>
      <c r="K6" s="121">
        <v>695000</v>
      </c>
      <c r="L6" s="121">
        <v>695000</v>
      </c>
      <c r="M6" s="121">
        <v>690000</v>
      </c>
      <c r="N6" s="122">
        <v>650000</v>
      </c>
      <c r="O6" s="140">
        <v>650000</v>
      </c>
      <c r="P6" s="141">
        <v>640000</v>
      </c>
      <c r="Q6" s="141">
        <v>645000</v>
      </c>
      <c r="R6" s="141">
        <v>645000</v>
      </c>
      <c r="S6" s="141">
        <v>630000</v>
      </c>
      <c r="T6" s="141">
        <v>600000</v>
      </c>
      <c r="U6" s="167">
        <f t="shared" si="0"/>
        <v>-4.7619047619047672E-2</v>
      </c>
      <c r="V6" s="150">
        <f t="shared" si="1"/>
        <v>-0.13669064748201443</v>
      </c>
      <c r="W6" s="150">
        <f t="shared" si="2"/>
        <v>-6.9767441860465129E-2</v>
      </c>
      <c r="X6" s="150">
        <f t="shared" si="3"/>
        <v>-7.6923076923076872E-2</v>
      </c>
      <c r="Y6" s="69"/>
      <c r="Z6" s="143" t="s">
        <v>224</v>
      </c>
      <c r="AA6" s="124" t="s">
        <v>66</v>
      </c>
      <c r="AB6" s="124" t="s">
        <v>58</v>
      </c>
      <c r="AC6" s="126" t="s">
        <v>30</v>
      </c>
      <c r="AD6" s="124">
        <f>AVERAGE(400000,450000)</f>
        <v>425000</v>
      </c>
      <c r="AE6" s="125">
        <v>450000</v>
      </c>
      <c r="AF6" s="125" t="s">
        <v>66</v>
      </c>
      <c r="AG6" s="125" t="s">
        <v>66</v>
      </c>
      <c r="AH6" s="125">
        <v>500000</v>
      </c>
      <c r="AI6" s="125">
        <v>500000</v>
      </c>
      <c r="AJ6" s="125">
        <v>500000</v>
      </c>
      <c r="AK6" s="125">
        <v>500000</v>
      </c>
      <c r="AL6" s="125" t="s">
        <v>175</v>
      </c>
      <c r="AM6" s="125" t="s">
        <v>175</v>
      </c>
      <c r="AN6" s="125" t="s">
        <v>176</v>
      </c>
      <c r="AO6" s="125">
        <v>545000</v>
      </c>
      <c r="AP6" s="162" t="s">
        <v>216</v>
      </c>
      <c r="AQ6" s="125">
        <v>450000</v>
      </c>
      <c r="AR6" s="163">
        <f>AE6-AQ6</f>
        <v>0</v>
      </c>
      <c r="AS6" s="90">
        <f>AQ6/AE6-1</f>
        <v>0</v>
      </c>
    </row>
    <row r="7" spans="1:45" ht="96" customHeight="1">
      <c r="A7" s="98">
        <v>4</v>
      </c>
      <c r="B7" s="149" t="s">
        <v>217</v>
      </c>
      <c r="C7" s="99" t="s">
        <v>36</v>
      </c>
      <c r="D7" s="120">
        <v>600000</v>
      </c>
      <c r="E7" s="121">
        <v>580000</v>
      </c>
      <c r="F7" s="121">
        <v>570000</v>
      </c>
      <c r="G7" s="121">
        <v>530000</v>
      </c>
      <c r="H7" s="122">
        <v>520000</v>
      </c>
      <c r="I7" s="121">
        <v>510000</v>
      </c>
      <c r="J7" s="121">
        <v>490000</v>
      </c>
      <c r="K7" s="121">
        <v>485000</v>
      </c>
      <c r="L7" s="121">
        <v>470000</v>
      </c>
      <c r="M7" s="121">
        <v>460000</v>
      </c>
      <c r="N7" s="122">
        <v>455000</v>
      </c>
      <c r="O7" s="140">
        <v>425000</v>
      </c>
      <c r="P7" s="141">
        <v>420000</v>
      </c>
      <c r="Q7" s="141">
        <v>410000</v>
      </c>
      <c r="R7" s="168">
        <v>396000</v>
      </c>
      <c r="S7" s="168">
        <v>372000</v>
      </c>
      <c r="T7" s="168">
        <v>362000</v>
      </c>
      <c r="U7" s="167">
        <f t="shared" si="0"/>
        <v>-2.6881720430107503E-2</v>
      </c>
      <c r="V7" s="150">
        <f t="shared" si="1"/>
        <v>-0.30384615384615388</v>
      </c>
      <c r="W7" s="150">
        <f t="shared" si="2"/>
        <v>-0.11707317073170731</v>
      </c>
      <c r="X7" s="150">
        <f t="shared" si="3"/>
        <v>-0.20439560439560445</v>
      </c>
      <c r="Y7" s="69"/>
      <c r="Z7" s="142" t="s">
        <v>235</v>
      </c>
      <c r="AA7" s="124" t="s">
        <v>59</v>
      </c>
      <c r="AB7" s="124" t="s">
        <v>59</v>
      </c>
      <c r="AC7" s="153">
        <f>AVERAGE(550000,560000)</f>
        <v>555000</v>
      </c>
      <c r="AD7" s="124">
        <f>AVERAGE(500000,520000)</f>
        <v>510000</v>
      </c>
      <c r="AE7" s="125">
        <v>500000</v>
      </c>
      <c r="AF7" s="125">
        <v>485000</v>
      </c>
      <c r="AG7" s="125">
        <v>470000</v>
      </c>
      <c r="AH7" s="125">
        <v>470000</v>
      </c>
      <c r="AI7" s="125">
        <v>445000</v>
      </c>
      <c r="AJ7" s="125">
        <v>445000</v>
      </c>
      <c r="AK7" s="125">
        <v>445000</v>
      </c>
      <c r="AL7" s="125">
        <v>400000</v>
      </c>
      <c r="AM7" s="125">
        <v>400000</v>
      </c>
      <c r="AN7" s="125">
        <v>400000</v>
      </c>
      <c r="AO7" s="125">
        <v>385000</v>
      </c>
      <c r="AP7" s="125">
        <v>360000</v>
      </c>
      <c r="AQ7" s="125">
        <v>325000</v>
      </c>
      <c r="AR7" s="89">
        <f>AQ7-AE7</f>
        <v>-175000</v>
      </c>
      <c r="AS7" s="90">
        <f>AQ7/AE7-1</f>
        <v>-0.35</v>
      </c>
    </row>
    <row r="8" spans="1:45" ht="111.75" customHeight="1">
      <c r="A8" s="98">
        <v>5</v>
      </c>
      <c r="B8" s="149" t="s">
        <v>218</v>
      </c>
      <c r="C8" s="99" t="s">
        <v>157</v>
      </c>
      <c r="D8" s="120">
        <v>78500</v>
      </c>
      <c r="E8" s="121">
        <v>76000</v>
      </c>
      <c r="F8" s="121">
        <v>72300</v>
      </c>
      <c r="G8" s="121">
        <v>63300</v>
      </c>
      <c r="H8" s="122">
        <v>65000</v>
      </c>
      <c r="I8" s="121">
        <v>65300</v>
      </c>
      <c r="J8" s="121">
        <v>64600</v>
      </c>
      <c r="K8" s="121">
        <v>62500</v>
      </c>
      <c r="L8" s="121">
        <v>59300</v>
      </c>
      <c r="M8" s="121">
        <v>59000</v>
      </c>
      <c r="N8" s="122">
        <v>54300</v>
      </c>
      <c r="O8" s="140">
        <v>50500</v>
      </c>
      <c r="P8" s="141">
        <v>47500</v>
      </c>
      <c r="Q8" s="141">
        <v>46400</v>
      </c>
      <c r="R8" s="141">
        <v>41700</v>
      </c>
      <c r="S8" s="141">
        <v>36100</v>
      </c>
      <c r="T8" s="141">
        <v>29300</v>
      </c>
      <c r="U8" s="167">
        <f t="shared" si="0"/>
        <v>-0.18836565096952906</v>
      </c>
      <c r="V8" s="150">
        <f t="shared" si="1"/>
        <v>-0.54923076923076919</v>
      </c>
      <c r="W8" s="150">
        <f t="shared" si="2"/>
        <v>-0.36853448275862066</v>
      </c>
      <c r="X8" s="150">
        <f t="shared" si="3"/>
        <v>-0.46040515653775327</v>
      </c>
      <c r="Y8" s="69"/>
      <c r="Z8" s="142" t="s">
        <v>225</v>
      </c>
      <c r="AA8" s="124">
        <v>46000</v>
      </c>
      <c r="AB8" s="124" t="s">
        <v>219</v>
      </c>
      <c r="AC8" s="124" t="s">
        <v>219</v>
      </c>
      <c r="AD8" s="124" t="s">
        <v>219</v>
      </c>
      <c r="AE8" s="124" t="s">
        <v>219</v>
      </c>
      <c r="AF8" s="124" t="s">
        <v>219</v>
      </c>
      <c r="AG8" s="124" t="s">
        <v>219</v>
      </c>
      <c r="AH8" s="124" t="s">
        <v>219</v>
      </c>
      <c r="AI8" s="124" t="s">
        <v>219</v>
      </c>
      <c r="AJ8" s="124" t="s">
        <v>219</v>
      </c>
      <c r="AK8" s="124" t="s">
        <v>219</v>
      </c>
      <c r="AL8" s="124" t="s">
        <v>219</v>
      </c>
      <c r="AM8" s="125">
        <v>46000</v>
      </c>
      <c r="AN8" s="125">
        <v>45000</v>
      </c>
      <c r="AO8" s="125">
        <v>40000</v>
      </c>
      <c r="AP8" s="125">
        <f>AVERAGE(31000,32500)</f>
        <v>31750</v>
      </c>
      <c r="AQ8" s="125">
        <v>27500</v>
      </c>
      <c r="AR8" s="89" t="s">
        <v>219</v>
      </c>
      <c r="AS8" s="164" t="s">
        <v>219</v>
      </c>
    </row>
    <row r="9" spans="1:45">
      <c r="A9" s="32" t="s">
        <v>42</v>
      </c>
      <c r="AB9" s="38"/>
      <c r="AC9" s="38"/>
    </row>
    <row r="10" spans="1:45" ht="17.25">
      <c r="A10" s="119" t="s">
        <v>220</v>
      </c>
      <c r="AB10" s="38"/>
    </row>
    <row r="11" spans="1:45">
      <c r="A11" s="4" t="s">
        <v>221</v>
      </c>
      <c r="AB11" s="38"/>
    </row>
    <row r="12" spans="1:45">
      <c r="AB12" s="38"/>
    </row>
    <row r="13" spans="1:45">
      <c r="AB13" s="38"/>
    </row>
    <row r="14" spans="1:45">
      <c r="AB14" s="38"/>
    </row>
    <row r="15" spans="1:45">
      <c r="AB15" s="38"/>
    </row>
    <row r="16" spans="1:45">
      <c r="AB16" s="38"/>
    </row>
    <row r="17" spans="28:43">
      <c r="AB17" s="38"/>
      <c r="AD17" s="4"/>
      <c r="AE17" s="4"/>
      <c r="AF17" s="4"/>
      <c r="AG17" s="4"/>
      <c r="AH17" s="4"/>
      <c r="AI17" s="4"/>
      <c r="AJ17" s="4"/>
      <c r="AK17" s="4"/>
      <c r="AL17" s="4"/>
      <c r="AM17" s="4"/>
      <c r="AN17" s="4"/>
      <c r="AO17" s="4"/>
      <c r="AP17" s="4"/>
      <c r="AQ17" s="4"/>
    </row>
    <row r="18" spans="28:43">
      <c r="AB18" s="38"/>
      <c r="AD18" s="4"/>
      <c r="AE18" s="4"/>
      <c r="AF18" s="4"/>
      <c r="AG18" s="4"/>
      <c r="AH18" s="4"/>
      <c r="AI18" s="4"/>
      <c r="AJ18" s="4"/>
      <c r="AK18" s="4"/>
      <c r="AL18" s="4"/>
      <c r="AM18" s="4"/>
      <c r="AN18" s="4"/>
      <c r="AO18" s="4"/>
      <c r="AP18" s="4"/>
      <c r="AQ18" s="4"/>
    </row>
    <row r="19" spans="28:43">
      <c r="AB19" s="38"/>
      <c r="AD19" s="4"/>
      <c r="AE19" s="4"/>
      <c r="AF19" s="4"/>
      <c r="AG19" s="4"/>
      <c r="AH19" s="4"/>
      <c r="AI19" s="4"/>
      <c r="AJ19" s="4"/>
      <c r="AK19" s="4"/>
      <c r="AL19" s="4"/>
      <c r="AM19" s="4"/>
      <c r="AN19" s="4"/>
      <c r="AO19" s="4"/>
      <c r="AP19" s="4"/>
      <c r="AQ19" s="4"/>
    </row>
    <row r="20" spans="28:43">
      <c r="AB20" s="38"/>
      <c r="AD20" s="4"/>
      <c r="AE20" s="4"/>
      <c r="AF20" s="4"/>
      <c r="AG20" s="4"/>
      <c r="AH20" s="4"/>
      <c r="AI20" s="4"/>
      <c r="AJ20" s="4"/>
      <c r="AK20" s="4"/>
      <c r="AL20" s="4"/>
      <c r="AM20" s="4"/>
      <c r="AN20" s="4"/>
      <c r="AO20" s="4"/>
      <c r="AP20" s="4"/>
      <c r="AQ20" s="4"/>
    </row>
    <row r="21" spans="28:43">
      <c r="AB21" s="38"/>
      <c r="AD21" s="4"/>
      <c r="AE21" s="4"/>
      <c r="AF21" s="4"/>
      <c r="AG21" s="4"/>
      <c r="AH21" s="4"/>
      <c r="AI21" s="4"/>
      <c r="AJ21" s="4"/>
      <c r="AK21" s="4"/>
      <c r="AL21" s="4"/>
      <c r="AM21" s="4"/>
      <c r="AN21" s="4"/>
      <c r="AO21" s="4"/>
      <c r="AP21" s="4"/>
      <c r="AQ21" s="4"/>
    </row>
    <row r="22" spans="28:43">
      <c r="AB22" s="38"/>
      <c r="AD22" s="4"/>
      <c r="AE22" s="4"/>
      <c r="AF22" s="4"/>
      <c r="AG22" s="4"/>
      <c r="AH22" s="4"/>
      <c r="AI22" s="4"/>
      <c r="AJ22" s="4"/>
      <c r="AK22" s="4"/>
      <c r="AL22" s="4"/>
      <c r="AM22" s="4"/>
      <c r="AN22" s="4"/>
      <c r="AO22" s="4"/>
      <c r="AP22" s="4"/>
      <c r="AQ22" s="4"/>
    </row>
    <row r="23" spans="28:43">
      <c r="AB23" s="38"/>
      <c r="AD23" s="4"/>
      <c r="AE23" s="4"/>
      <c r="AF23" s="4"/>
      <c r="AG23" s="4"/>
      <c r="AH23" s="4"/>
      <c r="AI23" s="4"/>
      <c r="AJ23" s="4"/>
      <c r="AK23" s="4"/>
      <c r="AL23" s="4"/>
      <c r="AM23" s="4"/>
      <c r="AN23" s="4"/>
      <c r="AO23" s="4"/>
      <c r="AP23" s="4"/>
      <c r="AQ23" s="4"/>
    </row>
    <row r="24" spans="28:43">
      <c r="AB24" s="38"/>
      <c r="AD24" s="4"/>
      <c r="AE24" s="4"/>
      <c r="AF24" s="4"/>
      <c r="AG24" s="4"/>
      <c r="AH24" s="4"/>
      <c r="AI24" s="4"/>
      <c r="AJ24" s="4"/>
      <c r="AK24" s="4"/>
      <c r="AL24" s="4"/>
      <c r="AM24" s="4"/>
      <c r="AN24" s="4"/>
      <c r="AO24" s="4"/>
      <c r="AP24" s="4"/>
      <c r="AQ24" s="4"/>
    </row>
    <row r="25" spans="28:43">
      <c r="AB25" s="38"/>
      <c r="AD25" s="4"/>
      <c r="AE25" s="4"/>
      <c r="AF25" s="4"/>
      <c r="AG25" s="4"/>
      <c r="AH25" s="4"/>
      <c r="AI25" s="4"/>
      <c r="AJ25" s="4"/>
      <c r="AK25" s="4"/>
      <c r="AL25" s="4"/>
      <c r="AM25" s="4"/>
      <c r="AN25" s="4"/>
      <c r="AO25" s="4"/>
      <c r="AP25" s="4"/>
      <c r="AQ25" s="4"/>
    </row>
    <row r="26" spans="28:43">
      <c r="AB26" s="38"/>
      <c r="AD26" s="4"/>
      <c r="AE26" s="4"/>
      <c r="AF26" s="4"/>
      <c r="AG26" s="4"/>
      <c r="AH26" s="4"/>
      <c r="AI26" s="4"/>
      <c r="AJ26" s="4"/>
      <c r="AK26" s="4"/>
      <c r="AL26" s="4"/>
      <c r="AM26" s="4"/>
      <c r="AN26" s="4"/>
      <c r="AO26" s="4"/>
      <c r="AP26" s="4"/>
      <c r="AQ26" s="4"/>
    </row>
    <row r="27" spans="28:43">
      <c r="AB27" s="38"/>
      <c r="AD27" s="4"/>
      <c r="AE27" s="4"/>
      <c r="AF27" s="4"/>
      <c r="AG27" s="4"/>
      <c r="AH27" s="4"/>
      <c r="AI27" s="4"/>
      <c r="AJ27" s="4"/>
      <c r="AK27" s="4"/>
      <c r="AL27" s="4"/>
      <c r="AM27" s="4"/>
      <c r="AN27" s="4"/>
      <c r="AO27" s="4"/>
      <c r="AP27" s="4"/>
      <c r="AQ27" s="4"/>
    </row>
    <row r="28" spans="28:43">
      <c r="AB28" s="38"/>
      <c r="AD28" s="4"/>
      <c r="AE28" s="4"/>
      <c r="AF28" s="4"/>
      <c r="AG28" s="4"/>
      <c r="AH28" s="4"/>
      <c r="AI28" s="4"/>
      <c r="AJ28" s="4"/>
      <c r="AK28" s="4"/>
      <c r="AL28" s="4"/>
      <c r="AM28" s="4"/>
      <c r="AN28" s="4"/>
      <c r="AO28" s="4"/>
      <c r="AP28" s="4"/>
      <c r="AQ28" s="4"/>
    </row>
    <row r="29" spans="28:43">
      <c r="AB29" s="38"/>
      <c r="AD29" s="4"/>
      <c r="AE29" s="4"/>
      <c r="AF29" s="4"/>
      <c r="AG29" s="4"/>
      <c r="AH29" s="4"/>
      <c r="AI29" s="4"/>
      <c r="AJ29" s="4"/>
      <c r="AK29" s="4"/>
      <c r="AL29" s="4"/>
      <c r="AM29" s="4"/>
      <c r="AN29" s="4"/>
      <c r="AO29" s="4"/>
      <c r="AP29" s="4"/>
      <c r="AQ29" s="4"/>
    </row>
    <row r="30" spans="28:43">
      <c r="AB30" s="38"/>
      <c r="AD30" s="4"/>
      <c r="AE30" s="4"/>
      <c r="AF30" s="4"/>
      <c r="AG30" s="4"/>
      <c r="AH30" s="4"/>
      <c r="AI30" s="4"/>
      <c r="AJ30" s="4"/>
      <c r="AK30" s="4"/>
      <c r="AL30" s="4"/>
      <c r="AM30" s="4"/>
      <c r="AN30" s="4"/>
      <c r="AO30" s="4"/>
      <c r="AP30" s="4"/>
      <c r="AQ30" s="4"/>
    </row>
    <row r="31" spans="28:43">
      <c r="AB31" s="38"/>
      <c r="AD31" s="4"/>
      <c r="AE31" s="4"/>
      <c r="AF31" s="4"/>
      <c r="AG31" s="4"/>
      <c r="AH31" s="4"/>
      <c r="AI31" s="4"/>
      <c r="AJ31" s="4"/>
      <c r="AK31" s="4"/>
      <c r="AL31" s="4"/>
      <c r="AM31" s="4"/>
      <c r="AN31" s="4"/>
      <c r="AO31" s="4"/>
      <c r="AP31" s="4"/>
      <c r="AQ31" s="4"/>
    </row>
    <row r="32" spans="28:43">
      <c r="AB32" s="38"/>
      <c r="AD32" s="4"/>
      <c r="AE32" s="4"/>
      <c r="AF32" s="4"/>
      <c r="AG32" s="4"/>
      <c r="AH32" s="4"/>
      <c r="AI32" s="4"/>
      <c r="AJ32" s="4"/>
      <c r="AK32" s="4"/>
      <c r="AL32" s="4"/>
      <c r="AM32" s="4"/>
      <c r="AN32" s="4"/>
      <c r="AO32" s="4"/>
      <c r="AP32" s="4"/>
      <c r="AQ32" s="4"/>
    </row>
    <row r="33" spans="28:43">
      <c r="AB33" s="38"/>
      <c r="AD33" s="4"/>
      <c r="AE33" s="4"/>
      <c r="AF33" s="4"/>
      <c r="AG33" s="4"/>
      <c r="AH33" s="4"/>
      <c r="AI33" s="4"/>
      <c r="AJ33" s="4"/>
      <c r="AK33" s="4"/>
      <c r="AL33" s="4"/>
      <c r="AM33" s="4"/>
      <c r="AN33" s="4"/>
      <c r="AO33" s="4"/>
      <c r="AP33" s="4"/>
      <c r="AQ33" s="4"/>
    </row>
  </sheetData>
  <mergeCells count="9">
    <mergeCell ref="AA1:AS1"/>
    <mergeCell ref="D2:O2"/>
    <mergeCell ref="P2:T2"/>
    <mergeCell ref="AM2:AP2"/>
    <mergeCell ref="A1:A3"/>
    <mergeCell ref="B1:B3"/>
    <mergeCell ref="C1:C3"/>
    <mergeCell ref="D1:Y1"/>
    <mergeCell ref="Z1:Z3"/>
  </mergeCells>
  <phoneticPr fontId="1" type="noConversion"/>
  <conditionalFormatting sqref="AS4:AS6">
    <cfRule type="dataBar" priority="5">
      <dataBar>
        <cfvo type="min"/>
        <cfvo type="max"/>
        <color rgb="FF638EC6"/>
      </dataBar>
      <extLst>
        <ext xmlns:x14="http://schemas.microsoft.com/office/spreadsheetml/2009/9/main" uri="{B025F937-C7B1-47D3-B67F-A62EFF666E3E}">
          <x14:id>{3B9E2CD9-5387-4E0F-9586-02793A242B7F}</x14:id>
        </ext>
      </extLst>
    </cfRule>
    <cfRule type="dataBar" priority="6">
      <dataBar>
        <cfvo type="min"/>
        <cfvo type="max"/>
        <color rgb="FF63C384"/>
      </dataBar>
      <extLst>
        <ext xmlns:x14="http://schemas.microsoft.com/office/spreadsheetml/2009/9/main" uri="{B025F937-C7B1-47D3-B67F-A62EFF666E3E}">
          <x14:id>{A0A75FF8-89ED-4991-8239-92193CB645F3}</x14:id>
        </ext>
      </extLst>
    </cfRule>
  </conditionalFormatting>
  <conditionalFormatting sqref="AS4:AS6 AS8">
    <cfRule type="dataBar" priority="4">
      <dataBar>
        <cfvo type="min"/>
        <cfvo type="max"/>
        <color rgb="FF638EC6"/>
      </dataBar>
      <extLst>
        <ext xmlns:x14="http://schemas.microsoft.com/office/spreadsheetml/2009/9/main" uri="{B025F937-C7B1-47D3-B67F-A62EFF666E3E}">
          <x14:id>{C1F9FA5F-5D14-4D3F-B854-7EF509C209FB}</x14:id>
        </ext>
      </extLst>
    </cfRule>
  </conditionalFormatting>
  <conditionalFormatting sqref="AS7">
    <cfRule type="dataBar" priority="2">
      <dataBar>
        <cfvo type="min"/>
        <cfvo type="max"/>
        <color rgb="FF638EC6"/>
      </dataBar>
      <extLst>
        <ext xmlns:x14="http://schemas.microsoft.com/office/spreadsheetml/2009/9/main" uri="{B025F937-C7B1-47D3-B67F-A62EFF666E3E}">
          <x14:id>{9702451C-5ECB-4A06-BBD8-AFDEDE8697F0}</x14:id>
        </ext>
      </extLst>
    </cfRule>
    <cfRule type="dataBar" priority="3">
      <dataBar>
        <cfvo type="min"/>
        <cfvo type="max"/>
        <color rgb="FF63C384"/>
      </dataBar>
      <extLst>
        <ext xmlns:x14="http://schemas.microsoft.com/office/spreadsheetml/2009/9/main" uri="{B025F937-C7B1-47D3-B67F-A62EFF666E3E}">
          <x14:id>{37ED147A-D776-45B3-A638-A5FA74302085}</x14:id>
        </ext>
      </extLst>
    </cfRule>
  </conditionalFormatting>
  <conditionalFormatting sqref="AS7">
    <cfRule type="dataBar" priority="1">
      <dataBar>
        <cfvo type="min"/>
        <cfvo type="max"/>
        <color rgb="FF638EC6"/>
      </dataBar>
      <extLst>
        <ext xmlns:x14="http://schemas.microsoft.com/office/spreadsheetml/2009/9/main" uri="{B025F937-C7B1-47D3-B67F-A62EFF666E3E}">
          <x14:id>{58614363-A874-4983-ACC5-0825B531659C}</x14:id>
        </ext>
      </extLst>
    </cfRule>
  </conditionalFormatting>
  <pageMargins left="0.7" right="0.7" top="0.75" bottom="0.75" header="0.3" footer="0.3"/>
  <pageSetup paperSize="9" orientation="portrait" r:id="rId1"/>
  <picture r:id="rId2"/>
  <extLst>
    <ext xmlns:x14="http://schemas.microsoft.com/office/spreadsheetml/2009/9/main" uri="{78C0D931-6437-407d-A8EE-F0AAD7539E65}">
      <x14:conditionalFormattings>
        <x14:conditionalFormatting xmlns:xm="http://schemas.microsoft.com/office/excel/2006/main">
          <x14:cfRule type="dataBar" id="{3B9E2CD9-5387-4E0F-9586-02793A242B7F}">
            <x14:dataBar minLength="0" maxLength="100" gradient="0" direction="leftToRight">
              <x14:cfvo type="autoMin"/>
              <x14:cfvo type="autoMax"/>
              <x14:negativeFillColor rgb="FFFF0000"/>
              <x14:axisColor rgb="FF000000"/>
            </x14:dataBar>
          </x14:cfRule>
          <x14:cfRule type="dataBar" id="{A0A75FF8-89ED-4991-8239-92193CB645F3}">
            <x14:dataBar minLength="0" maxLength="100" border="1" negativeBarBorderColorSameAsPositive="0">
              <x14:cfvo type="autoMin"/>
              <x14:cfvo type="autoMax"/>
              <x14:borderColor rgb="FF63C384"/>
              <x14:negativeFillColor rgb="FFFF0000"/>
              <x14:negativeBorderColor rgb="FFFF0000"/>
              <x14:axisColor rgb="FF000000"/>
            </x14:dataBar>
          </x14:cfRule>
          <xm:sqref>AS4:AS6</xm:sqref>
        </x14:conditionalFormatting>
        <x14:conditionalFormatting xmlns:xm="http://schemas.microsoft.com/office/excel/2006/main">
          <x14:cfRule type="dataBar" id="{C1F9FA5F-5D14-4D3F-B854-7EF509C209FB}">
            <x14:dataBar minLength="0" maxLength="100" gradient="0" axisPosition="middle">
              <x14:cfvo type="autoMin"/>
              <x14:cfvo type="autoMax"/>
              <x14:negativeFillColor rgb="FFFF0000"/>
              <x14:axisColor rgb="FF000000"/>
            </x14:dataBar>
          </x14:cfRule>
          <xm:sqref>AS4:AS6 AS8</xm:sqref>
        </x14:conditionalFormatting>
        <x14:conditionalFormatting xmlns:xm="http://schemas.microsoft.com/office/excel/2006/main">
          <x14:cfRule type="dataBar" id="{9702451C-5ECB-4A06-BBD8-AFDEDE8697F0}">
            <x14:dataBar minLength="0" maxLength="100" gradient="0" direction="leftToRight">
              <x14:cfvo type="autoMin"/>
              <x14:cfvo type="autoMax"/>
              <x14:negativeFillColor rgb="FFFF0000"/>
              <x14:axisColor rgb="FF000000"/>
            </x14:dataBar>
          </x14:cfRule>
          <x14:cfRule type="dataBar" id="{37ED147A-D776-45B3-A638-A5FA74302085}">
            <x14:dataBar minLength="0" maxLength="100" border="1" negativeBarBorderColorSameAsPositive="0">
              <x14:cfvo type="autoMin"/>
              <x14:cfvo type="autoMax"/>
              <x14:borderColor rgb="FF63C384"/>
              <x14:negativeFillColor rgb="FFFF0000"/>
              <x14:negativeBorderColor rgb="FFFF0000"/>
              <x14:axisColor rgb="FF000000"/>
            </x14:dataBar>
          </x14:cfRule>
          <xm:sqref>AS7</xm:sqref>
        </x14:conditionalFormatting>
        <x14:conditionalFormatting xmlns:xm="http://schemas.microsoft.com/office/excel/2006/main">
          <x14:cfRule type="dataBar" id="{58614363-A874-4983-ACC5-0825B531659C}">
            <x14:dataBar minLength="0" maxLength="100" gradient="0" axisPosition="middle">
              <x14:cfvo type="autoMin"/>
              <x14:cfvo type="autoMax"/>
              <x14:negativeFillColor rgb="FFFF0000"/>
              <x14:axisColor rgb="FF000000"/>
            </x14:dataBar>
          </x14:cfRule>
          <xm:sqref>AS7</xm:sqref>
        </x14:conditionalFormatting>
        <x14:conditionalFormatting xmlns:xm="http://schemas.microsoft.com/office/excel/2006/main">
          <x14:cfRule type="iconSet" priority="8" id="{0EB223FF-6FFB-44F0-B058-CA7F9B0782AE}">
            <x14:iconSet iconSet="3Triangles" custom="1">
              <x14:cfvo type="percent">
                <xm:f>0</xm:f>
              </x14:cfvo>
              <x14:cfvo type="num">
                <xm:f>0</xm:f>
              </x14:cfvo>
              <x14:cfvo type="num" gte="0">
                <xm:f>0</xm:f>
              </x14:cfvo>
              <x14:cfIcon iconSet="3Triangles" iconId="0"/>
              <x14:cfIcon iconSet="3Triangles" iconId="1"/>
              <x14:cfIcon iconSet="3Triangles" iconId="2"/>
            </x14:iconSet>
          </x14:cfRule>
          <xm:sqref>U4:Y8</xm:sqref>
        </x14:conditionalFormatting>
        <x14:conditionalFormatting xmlns:xm="http://schemas.microsoft.com/office/excel/2006/main">
          <x14:cfRule type="iconSet" priority="7" id="{A0A53055-0612-480F-B63B-EEA9AE20C686}">
            <x14:iconSet iconSet="3Arrows" custom="1">
              <x14:cfvo type="percent">
                <xm:f>0</xm:f>
              </x14:cfvo>
              <x14:cfvo type="num">
                <xm:f>-500</xm:f>
              </x14:cfvo>
              <x14:cfvo type="num" gte="0">
                <xm:f>0</xm:f>
              </x14:cfvo>
              <x14:cfIcon iconSet="3Arrows" iconId="0"/>
              <x14:cfIcon iconSet="4Arrows" iconId="1"/>
              <x14:cfIcon iconSet="4Arrows" iconId="2"/>
            </x14:iconSet>
          </x14:cfRule>
          <xm:sqref>AR4:AR8</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'2023年5月'!D4:T4</xm:f>
              <xm:sqref>Y4</xm:sqref>
            </x14:sparkline>
            <x14:sparkline>
              <xm:f>'2023年5月'!D5:T5</xm:f>
              <xm:sqref>Y5</xm:sqref>
            </x14:sparkline>
            <x14:sparkline>
              <xm:f>'2023年5月'!D6:T6</xm:f>
              <xm:sqref>Y6</xm:sqref>
            </x14:sparkline>
            <x14:sparkline>
              <xm:f>'2023年5月'!D7:T7</xm:f>
              <xm:sqref>Y7</xm:sqref>
            </x14:sparkline>
            <x14:sparkline>
              <xm:f>'2023年5月'!D8:T8</xm:f>
              <xm:sqref>Y8</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3"/>
  <sheetViews>
    <sheetView zoomScale="70" zoomScaleNormal="70" workbookViewId="0">
      <selection activeCell="K7" sqref="K7"/>
    </sheetView>
  </sheetViews>
  <sheetFormatPr defaultColWidth="9" defaultRowHeight="13.5"/>
  <cols>
    <col min="1" max="1" width="5.140625" style="4" customWidth="1"/>
    <col min="2" max="2" width="8.5703125" style="4" bestFit="1" customWidth="1"/>
    <col min="3" max="3" width="18.42578125" style="4" bestFit="1" customWidth="1"/>
    <col min="4" max="11" width="9.85546875" style="4" customWidth="1"/>
    <col min="12" max="12" width="13.140625" style="4" customWidth="1"/>
    <col min="13" max="13" width="9.85546875" style="4" customWidth="1"/>
    <col min="14" max="21" width="12.42578125" style="4" customWidth="1"/>
    <col min="22" max="22" width="10.5703125" style="4" customWidth="1"/>
    <col min="23" max="24" width="10" style="4" customWidth="1"/>
    <col min="25" max="25" width="11.140625" style="4" customWidth="1"/>
    <col min="26" max="26" width="17.140625" style="4" customWidth="1"/>
    <col min="27" max="27" width="185.28515625" style="4" customWidth="1"/>
    <col min="28" max="28" width="12.42578125" style="4" customWidth="1"/>
    <col min="29" max="29" width="11" style="4" customWidth="1"/>
    <col min="30" max="30" width="11.85546875" style="4" customWidth="1"/>
    <col min="31" max="31" width="11.7109375" style="25" customWidth="1"/>
    <col min="32" max="32" width="10.85546875" style="25" customWidth="1"/>
    <col min="33" max="33" width="11" style="25" customWidth="1"/>
    <col min="34" max="34" width="13.28515625" style="25" customWidth="1"/>
    <col min="35" max="35" width="11" style="25" customWidth="1"/>
    <col min="36" max="36" width="18.5703125" style="25" customWidth="1"/>
    <col min="37" max="37" width="11.28515625" style="25" customWidth="1"/>
    <col min="38" max="38" width="11.42578125" style="25" bestFit="1" customWidth="1"/>
    <col min="39" max="39" width="11" style="25" customWidth="1"/>
    <col min="40" max="40" width="10.42578125" style="25" customWidth="1"/>
    <col min="41" max="41" width="9.7109375" style="25" customWidth="1"/>
    <col min="42" max="42" width="9.85546875" style="25" customWidth="1"/>
    <col min="43" max="43" width="12.42578125" style="25" customWidth="1"/>
    <col min="44" max="45" width="13.140625" style="25" customWidth="1"/>
    <col min="46" max="46" width="20.7109375" style="4" bestFit="1" customWidth="1"/>
    <col min="47" max="47" width="24.42578125" style="4" customWidth="1"/>
    <col min="48" max="16384" width="9" style="4"/>
  </cols>
  <sheetData>
    <row r="1" spans="1:47" s="2" customFormat="1" ht="23.45" customHeight="1" thickBot="1">
      <c r="A1" s="225" t="s">
        <v>38</v>
      </c>
      <c r="B1" s="225" t="s">
        <v>21</v>
      </c>
      <c r="C1" s="225" t="s">
        <v>37</v>
      </c>
      <c r="D1" s="227" t="s">
        <v>155</v>
      </c>
      <c r="E1" s="226"/>
      <c r="F1" s="226"/>
      <c r="G1" s="226"/>
      <c r="H1" s="226"/>
      <c r="I1" s="226"/>
      <c r="J1" s="226"/>
      <c r="K1" s="226"/>
      <c r="L1" s="226"/>
      <c r="M1" s="226"/>
      <c r="N1" s="226"/>
      <c r="O1" s="226"/>
      <c r="P1" s="226"/>
      <c r="Q1" s="226"/>
      <c r="R1" s="226"/>
      <c r="S1" s="226"/>
      <c r="T1" s="226"/>
      <c r="U1" s="226"/>
      <c r="V1" s="226"/>
      <c r="W1" s="226"/>
      <c r="X1" s="226"/>
      <c r="Y1" s="226"/>
      <c r="Z1" s="238"/>
      <c r="AA1" s="225" t="s">
        <v>46</v>
      </c>
      <c r="AB1" s="214" t="s">
        <v>117</v>
      </c>
      <c r="AC1" s="214"/>
      <c r="AD1" s="214"/>
      <c r="AE1" s="214"/>
      <c r="AF1" s="214"/>
      <c r="AG1" s="214"/>
      <c r="AH1" s="214"/>
      <c r="AI1" s="214"/>
      <c r="AJ1" s="214"/>
      <c r="AK1" s="214"/>
      <c r="AL1" s="214"/>
      <c r="AM1" s="214"/>
      <c r="AN1" s="214"/>
      <c r="AO1" s="214"/>
      <c r="AP1" s="214"/>
      <c r="AQ1" s="214"/>
      <c r="AR1" s="214"/>
      <c r="AS1" s="214"/>
      <c r="AT1" s="214"/>
      <c r="AU1" s="214"/>
    </row>
    <row r="2" spans="1:47" ht="23.45" customHeight="1" thickTop="1" thickBot="1">
      <c r="A2" s="225"/>
      <c r="B2" s="225"/>
      <c r="C2" s="231"/>
      <c r="D2" s="232">
        <v>2022</v>
      </c>
      <c r="E2" s="233"/>
      <c r="F2" s="233"/>
      <c r="G2" s="233"/>
      <c r="H2" s="233"/>
      <c r="I2" s="233"/>
      <c r="J2" s="233"/>
      <c r="K2" s="233"/>
      <c r="L2" s="233"/>
      <c r="M2" s="233"/>
      <c r="N2" s="233"/>
      <c r="O2" s="234"/>
      <c r="P2" s="230">
        <v>2023</v>
      </c>
      <c r="Q2" s="230"/>
      <c r="R2" s="230"/>
      <c r="S2" s="230"/>
      <c r="T2" s="230"/>
      <c r="U2" s="230"/>
      <c r="V2" s="136"/>
      <c r="W2" s="136"/>
      <c r="X2" s="136"/>
      <c r="Y2" s="136"/>
      <c r="Z2" s="137"/>
      <c r="AA2" s="225"/>
      <c r="AB2" s="138">
        <v>2022</v>
      </c>
      <c r="AC2" s="138"/>
      <c r="AD2" s="138"/>
      <c r="AE2" s="138"/>
      <c r="AF2" s="138"/>
      <c r="AG2" s="138"/>
      <c r="AH2" s="138"/>
      <c r="AI2" s="138"/>
      <c r="AJ2" s="138"/>
      <c r="AK2" s="138"/>
      <c r="AL2" s="138"/>
      <c r="AM2" s="138"/>
      <c r="AN2" s="236">
        <v>2023</v>
      </c>
      <c r="AO2" s="237"/>
      <c r="AP2" s="237"/>
      <c r="AQ2" s="237"/>
      <c r="AR2" s="169"/>
      <c r="AS2" s="169"/>
      <c r="AT2" s="169"/>
      <c r="AU2" s="169"/>
    </row>
    <row r="3" spans="1:47" ht="25.5" customHeight="1" thickTop="1">
      <c r="A3" s="225"/>
      <c r="B3" s="225"/>
      <c r="C3" s="225"/>
      <c r="D3" s="132" t="s">
        <v>0</v>
      </c>
      <c r="E3" s="109" t="s">
        <v>7</v>
      </c>
      <c r="F3" s="109" t="s">
        <v>26</v>
      </c>
      <c r="G3" s="109" t="s">
        <v>52</v>
      </c>
      <c r="H3" s="109" t="s">
        <v>72</v>
      </c>
      <c r="I3" s="109" t="s">
        <v>80</v>
      </c>
      <c r="J3" s="109" t="s">
        <v>88</v>
      </c>
      <c r="K3" s="109" t="s">
        <v>96</v>
      </c>
      <c r="L3" s="109" t="s">
        <v>107</v>
      </c>
      <c r="M3" s="109" t="s">
        <v>121</v>
      </c>
      <c r="N3" s="109" t="s">
        <v>141</v>
      </c>
      <c r="O3" s="157" t="s">
        <v>142</v>
      </c>
      <c r="P3" s="159" t="s">
        <v>0</v>
      </c>
      <c r="Q3" s="159" t="s">
        <v>7</v>
      </c>
      <c r="R3" s="159" t="s">
        <v>26</v>
      </c>
      <c r="S3" s="159" t="s">
        <v>191</v>
      </c>
      <c r="T3" s="159" t="s">
        <v>72</v>
      </c>
      <c r="U3" s="159" t="s">
        <v>226</v>
      </c>
      <c r="V3" s="158" t="s">
        <v>39</v>
      </c>
      <c r="W3" s="133" t="s">
        <v>40</v>
      </c>
      <c r="X3" s="134" t="s">
        <v>69</v>
      </c>
      <c r="Y3" s="134" t="s">
        <v>101</v>
      </c>
      <c r="Z3" s="135" t="s">
        <v>53</v>
      </c>
      <c r="AA3" s="225"/>
      <c r="AB3" s="102" t="s">
        <v>63</v>
      </c>
      <c r="AC3" s="170" t="s">
        <v>7</v>
      </c>
      <c r="AD3" s="170" t="s">
        <v>26</v>
      </c>
      <c r="AE3" s="170" t="s">
        <v>52</v>
      </c>
      <c r="AF3" s="170" t="s">
        <v>72</v>
      </c>
      <c r="AG3" s="170" t="s">
        <v>80</v>
      </c>
      <c r="AH3" s="170" t="s">
        <v>88</v>
      </c>
      <c r="AI3" s="170" t="s">
        <v>100</v>
      </c>
      <c r="AJ3" s="170" t="s">
        <v>114</v>
      </c>
      <c r="AK3" s="170" t="s">
        <v>120</v>
      </c>
      <c r="AL3" s="170" t="s">
        <v>134</v>
      </c>
      <c r="AM3" s="170" t="s">
        <v>143</v>
      </c>
      <c r="AN3" s="170" t="s">
        <v>158</v>
      </c>
      <c r="AO3" s="170" t="s">
        <v>7</v>
      </c>
      <c r="AP3" s="170" t="s">
        <v>26</v>
      </c>
      <c r="AQ3" s="170" t="s">
        <v>191</v>
      </c>
      <c r="AR3" s="170" t="s">
        <v>72</v>
      </c>
      <c r="AS3" s="170" t="s">
        <v>80</v>
      </c>
      <c r="AT3" s="87" t="s">
        <v>159</v>
      </c>
      <c r="AU3" s="139" t="s">
        <v>160</v>
      </c>
    </row>
    <row r="4" spans="1:47" ht="126.75" customHeight="1">
      <c r="A4" s="98">
        <v>1</v>
      </c>
      <c r="B4" s="149" t="s">
        <v>177</v>
      </c>
      <c r="C4" s="99" t="s">
        <v>227</v>
      </c>
      <c r="D4" s="120">
        <v>115000</v>
      </c>
      <c r="E4" s="121">
        <v>100000</v>
      </c>
      <c r="F4" s="121">
        <v>88000</v>
      </c>
      <c r="G4" s="121">
        <v>83500</v>
      </c>
      <c r="H4" s="122">
        <v>83000</v>
      </c>
      <c r="I4" s="121">
        <v>79000</v>
      </c>
      <c r="J4" s="121">
        <v>79000</v>
      </c>
      <c r="K4" s="121">
        <v>76500</v>
      </c>
      <c r="L4" s="121">
        <v>76300</v>
      </c>
      <c r="M4" s="121">
        <v>74500</v>
      </c>
      <c r="N4" s="122">
        <v>71600</v>
      </c>
      <c r="O4" s="140">
        <v>68600</v>
      </c>
      <c r="P4" s="141">
        <v>65500</v>
      </c>
      <c r="Q4" s="141">
        <v>63400</v>
      </c>
      <c r="R4" s="141">
        <v>60900</v>
      </c>
      <c r="S4" s="141">
        <v>55000</v>
      </c>
      <c r="T4" s="141">
        <v>49300</v>
      </c>
      <c r="U4" s="146">
        <v>49300</v>
      </c>
      <c r="V4" s="167">
        <f>U4/T4-1</f>
        <v>0</v>
      </c>
      <c r="W4" s="150">
        <f>U4/I4-1</f>
        <v>-0.3759493670886076</v>
      </c>
      <c r="X4" s="150">
        <f>U4/R4-1</f>
        <v>-0.19047619047619047</v>
      </c>
      <c r="Y4" s="150">
        <f>U4/O4-1</f>
        <v>-0.28134110787172006</v>
      </c>
      <c r="Z4" s="69"/>
      <c r="AA4" s="142" t="s">
        <v>238</v>
      </c>
      <c r="AB4" s="124" t="s">
        <v>64</v>
      </c>
      <c r="AC4" s="124">
        <v>94500</v>
      </c>
      <c r="AD4" s="125">
        <v>75000</v>
      </c>
      <c r="AE4" s="125">
        <v>80000</v>
      </c>
      <c r="AF4" s="125">
        <v>80000</v>
      </c>
      <c r="AG4" s="125">
        <v>75500</v>
      </c>
      <c r="AH4" s="125">
        <v>76000</v>
      </c>
      <c r="AI4" s="125">
        <v>74500</v>
      </c>
      <c r="AJ4" s="125" t="s">
        <v>115</v>
      </c>
      <c r="AK4" s="125">
        <v>74300</v>
      </c>
      <c r="AL4" s="125">
        <v>70500</v>
      </c>
      <c r="AM4" s="125">
        <v>67000</v>
      </c>
      <c r="AN4" s="125">
        <v>64000</v>
      </c>
      <c r="AO4" s="125">
        <v>61500</v>
      </c>
      <c r="AP4" s="125">
        <v>57500</v>
      </c>
      <c r="AQ4" s="125">
        <v>52000</v>
      </c>
      <c r="AR4" s="125">
        <v>48000</v>
      </c>
      <c r="AS4" s="125">
        <v>48000</v>
      </c>
      <c r="AT4" s="89">
        <f>AS4-AG4</f>
        <v>-27500</v>
      </c>
      <c r="AU4" s="90">
        <f>AS4/AG4-1</f>
        <v>-0.36423841059602646</v>
      </c>
    </row>
    <row r="5" spans="1:47" ht="99">
      <c r="A5" s="98">
        <v>2</v>
      </c>
      <c r="B5" s="149" t="s">
        <v>232</v>
      </c>
      <c r="C5" s="99" t="s">
        <v>228</v>
      </c>
      <c r="D5" s="120">
        <v>210000</v>
      </c>
      <c r="E5" s="121">
        <v>175000</v>
      </c>
      <c r="F5" s="121">
        <v>175000</v>
      </c>
      <c r="G5" s="121">
        <v>160000</v>
      </c>
      <c r="H5" s="122">
        <v>155000</v>
      </c>
      <c r="I5" s="121">
        <v>147800</v>
      </c>
      <c r="J5" s="121">
        <v>154500</v>
      </c>
      <c r="K5" s="121">
        <v>157500</v>
      </c>
      <c r="L5" s="121">
        <v>157500</v>
      </c>
      <c r="M5" s="121">
        <v>156900</v>
      </c>
      <c r="N5" s="122">
        <v>149900</v>
      </c>
      <c r="O5" s="140">
        <v>135000</v>
      </c>
      <c r="P5" s="141">
        <v>135000</v>
      </c>
      <c r="Q5" s="141">
        <v>126000</v>
      </c>
      <c r="R5" s="141">
        <v>118400</v>
      </c>
      <c r="S5" s="141">
        <v>100900</v>
      </c>
      <c r="T5" s="141">
        <v>89900</v>
      </c>
      <c r="U5" s="146">
        <v>90000</v>
      </c>
      <c r="V5" s="167">
        <f t="shared" ref="V5:V8" si="0">U5/T5-1</f>
        <v>1.1123470522802492E-3</v>
      </c>
      <c r="W5" s="150">
        <f t="shared" ref="W5:W8" si="1">U5/I5-1</f>
        <v>-0.39106901217861978</v>
      </c>
      <c r="X5" s="150">
        <f t="shared" ref="X5:X8" si="2">U5/R5-1</f>
        <v>-0.23986486486486491</v>
      </c>
      <c r="Y5" s="150">
        <f t="shared" ref="Y5:Y8" si="3">U5/O5-1</f>
        <v>-0.33333333333333337</v>
      </c>
      <c r="Z5" s="69"/>
      <c r="AA5" s="142" t="s">
        <v>239</v>
      </c>
      <c r="AB5" s="124" t="s">
        <v>65</v>
      </c>
      <c r="AC5" s="124">
        <v>125000</v>
      </c>
      <c r="AD5" s="125">
        <v>125000</v>
      </c>
      <c r="AE5" s="124">
        <v>125000</v>
      </c>
      <c r="AF5" s="125">
        <v>125000</v>
      </c>
      <c r="AG5" s="125">
        <v>125000</v>
      </c>
      <c r="AH5" s="125">
        <v>147000</v>
      </c>
      <c r="AI5" s="125">
        <v>147500</v>
      </c>
      <c r="AJ5" s="125" t="s">
        <v>116</v>
      </c>
      <c r="AK5" s="125" t="s">
        <v>116</v>
      </c>
      <c r="AL5" s="125">
        <v>147500</v>
      </c>
      <c r="AM5" s="125" t="s">
        <v>174</v>
      </c>
      <c r="AN5" s="125">
        <v>128000</v>
      </c>
      <c r="AO5" s="125">
        <v>125000</v>
      </c>
      <c r="AP5" s="125">
        <v>117000</v>
      </c>
      <c r="AQ5" s="125">
        <v>92500</v>
      </c>
      <c r="AR5" s="125">
        <v>87500</v>
      </c>
      <c r="AS5" s="125">
        <v>88000</v>
      </c>
      <c r="AT5" s="89">
        <f t="shared" ref="AT5:AT7" si="4">AS5-AG5</f>
        <v>-37000</v>
      </c>
      <c r="AU5" s="90">
        <f t="shared" ref="AU5:AU7" si="5">AS5/AG5-1</f>
        <v>-0.29600000000000004</v>
      </c>
    </row>
    <row r="6" spans="1:47" ht="85.5">
      <c r="A6" s="98">
        <v>3</v>
      </c>
      <c r="B6" s="149" t="s">
        <v>179</v>
      </c>
      <c r="C6" s="99" t="s">
        <v>229</v>
      </c>
      <c r="D6" s="120">
        <v>650000</v>
      </c>
      <c r="E6" s="121">
        <v>600000</v>
      </c>
      <c r="F6" s="121">
        <v>650000</v>
      </c>
      <c r="G6" s="121">
        <v>695000</v>
      </c>
      <c r="H6" s="122">
        <v>695000</v>
      </c>
      <c r="I6" s="121">
        <v>700000</v>
      </c>
      <c r="J6" s="121">
        <v>695000</v>
      </c>
      <c r="K6" s="121">
        <v>695000</v>
      </c>
      <c r="L6" s="121">
        <v>695000</v>
      </c>
      <c r="M6" s="121">
        <v>690000</v>
      </c>
      <c r="N6" s="122">
        <v>650000</v>
      </c>
      <c r="O6" s="140">
        <v>650000</v>
      </c>
      <c r="P6" s="141">
        <v>640000</v>
      </c>
      <c r="Q6" s="141">
        <v>645000</v>
      </c>
      <c r="R6" s="141">
        <v>645000</v>
      </c>
      <c r="S6" s="141">
        <v>630000</v>
      </c>
      <c r="T6" s="141">
        <v>600000</v>
      </c>
      <c r="U6" s="146">
        <v>590000</v>
      </c>
      <c r="V6" s="167">
        <f t="shared" si="0"/>
        <v>-1.6666666666666718E-2</v>
      </c>
      <c r="W6" s="150">
        <f t="shared" si="1"/>
        <v>-0.15714285714285714</v>
      </c>
      <c r="X6" s="150">
        <f t="shared" si="2"/>
        <v>-8.5271317829457405E-2</v>
      </c>
      <c r="Y6" s="150">
        <f t="shared" si="3"/>
        <v>-9.2307692307692313E-2</v>
      </c>
      <c r="Z6" s="69"/>
      <c r="AA6" s="143" t="s">
        <v>240</v>
      </c>
      <c r="AB6" s="124" t="s">
        <v>66</v>
      </c>
      <c r="AC6" s="124" t="s">
        <v>58</v>
      </c>
      <c r="AD6" s="126" t="s">
        <v>30</v>
      </c>
      <c r="AE6" s="124">
        <f>AVERAGE(400000,450000)</f>
        <v>425000</v>
      </c>
      <c r="AF6" s="125">
        <v>450000</v>
      </c>
      <c r="AG6" s="125" t="s">
        <v>66</v>
      </c>
      <c r="AH6" s="125" t="s">
        <v>66</v>
      </c>
      <c r="AI6" s="125">
        <v>500000</v>
      </c>
      <c r="AJ6" s="125">
        <v>500000</v>
      </c>
      <c r="AK6" s="125">
        <v>500000</v>
      </c>
      <c r="AL6" s="125">
        <v>500000</v>
      </c>
      <c r="AM6" s="125" t="s">
        <v>175</v>
      </c>
      <c r="AN6" s="125" t="s">
        <v>175</v>
      </c>
      <c r="AO6" s="125" t="s">
        <v>176</v>
      </c>
      <c r="AP6" s="125">
        <v>545000</v>
      </c>
      <c r="AQ6" s="162" t="s">
        <v>198</v>
      </c>
      <c r="AR6" s="125">
        <v>450000</v>
      </c>
      <c r="AS6" s="125">
        <v>450000</v>
      </c>
      <c r="AT6" s="89">
        <f>AS6-AVERAGE(450000,500000)</f>
        <v>-25000</v>
      </c>
      <c r="AU6" s="90">
        <f>AS6/AVERAGE(450000,500000)-1</f>
        <v>-5.2631578947368474E-2</v>
      </c>
    </row>
    <row r="7" spans="1:47" ht="96" customHeight="1">
      <c r="A7" s="98">
        <v>4</v>
      </c>
      <c r="B7" s="149" t="s">
        <v>233</v>
      </c>
      <c r="C7" s="99" t="s">
        <v>230</v>
      </c>
      <c r="D7" s="120">
        <v>600000</v>
      </c>
      <c r="E7" s="121">
        <v>580000</v>
      </c>
      <c r="F7" s="121">
        <v>570000</v>
      </c>
      <c r="G7" s="121">
        <v>530000</v>
      </c>
      <c r="H7" s="122">
        <v>520000</v>
      </c>
      <c r="I7" s="121">
        <v>510000</v>
      </c>
      <c r="J7" s="121">
        <v>490000</v>
      </c>
      <c r="K7" s="121">
        <v>485000</v>
      </c>
      <c r="L7" s="121">
        <v>470000</v>
      </c>
      <c r="M7" s="121">
        <v>460000</v>
      </c>
      <c r="N7" s="122">
        <v>455000</v>
      </c>
      <c r="O7" s="140">
        <v>425000</v>
      </c>
      <c r="P7" s="141">
        <v>420000</v>
      </c>
      <c r="Q7" s="141">
        <v>410000</v>
      </c>
      <c r="R7" s="168">
        <v>396000</v>
      </c>
      <c r="S7" s="168">
        <v>372000</v>
      </c>
      <c r="T7" s="168">
        <v>362000</v>
      </c>
      <c r="U7" s="151">
        <v>350000</v>
      </c>
      <c r="V7" s="167">
        <f t="shared" si="0"/>
        <v>-3.3149171270718258E-2</v>
      </c>
      <c r="W7" s="150">
        <f t="shared" si="1"/>
        <v>-0.31372549019607843</v>
      </c>
      <c r="X7" s="150">
        <f t="shared" si="2"/>
        <v>-0.11616161616161613</v>
      </c>
      <c r="Y7" s="150">
        <f t="shared" si="3"/>
        <v>-0.17647058823529416</v>
      </c>
      <c r="Z7" s="69"/>
      <c r="AA7" s="142" t="s">
        <v>241</v>
      </c>
      <c r="AB7" s="124" t="s">
        <v>59</v>
      </c>
      <c r="AC7" s="124" t="s">
        <v>59</v>
      </c>
      <c r="AD7" s="153">
        <f>AVERAGE(550000,560000)</f>
        <v>555000</v>
      </c>
      <c r="AE7" s="124">
        <f>AVERAGE(500000,520000)</f>
        <v>510000</v>
      </c>
      <c r="AF7" s="125">
        <v>500000</v>
      </c>
      <c r="AG7" s="125">
        <v>485000</v>
      </c>
      <c r="AH7" s="125">
        <v>470000</v>
      </c>
      <c r="AI7" s="125">
        <v>470000</v>
      </c>
      <c r="AJ7" s="125">
        <v>445000</v>
      </c>
      <c r="AK7" s="125">
        <v>445000</v>
      </c>
      <c r="AL7" s="125">
        <v>445000</v>
      </c>
      <c r="AM7" s="125">
        <v>400000</v>
      </c>
      <c r="AN7" s="125">
        <v>400000</v>
      </c>
      <c r="AO7" s="125">
        <v>400000</v>
      </c>
      <c r="AP7" s="125">
        <v>385000</v>
      </c>
      <c r="AQ7" s="125">
        <v>360000</v>
      </c>
      <c r="AR7" s="125">
        <v>325000</v>
      </c>
      <c r="AS7" s="125">
        <v>325000</v>
      </c>
      <c r="AT7" s="89">
        <f t="shared" si="4"/>
        <v>-160000</v>
      </c>
      <c r="AU7" s="90">
        <f t="shared" si="5"/>
        <v>-0.32989690721649489</v>
      </c>
    </row>
    <row r="8" spans="1:47" ht="111.75" customHeight="1">
      <c r="A8" s="98">
        <v>5</v>
      </c>
      <c r="B8" s="149" t="s">
        <v>234</v>
      </c>
      <c r="C8" s="99" t="s">
        <v>231</v>
      </c>
      <c r="D8" s="120">
        <v>78500</v>
      </c>
      <c r="E8" s="121">
        <v>76000</v>
      </c>
      <c r="F8" s="121">
        <v>72300</v>
      </c>
      <c r="G8" s="121">
        <v>63300</v>
      </c>
      <c r="H8" s="122">
        <v>65000</v>
      </c>
      <c r="I8" s="121">
        <v>65300</v>
      </c>
      <c r="J8" s="121">
        <v>64600</v>
      </c>
      <c r="K8" s="121">
        <v>62500</v>
      </c>
      <c r="L8" s="121">
        <v>59300</v>
      </c>
      <c r="M8" s="121">
        <v>59000</v>
      </c>
      <c r="N8" s="122">
        <v>54300</v>
      </c>
      <c r="O8" s="140">
        <v>50500</v>
      </c>
      <c r="P8" s="141">
        <v>47500</v>
      </c>
      <c r="Q8" s="141">
        <v>46400</v>
      </c>
      <c r="R8" s="141">
        <v>41700</v>
      </c>
      <c r="S8" s="141">
        <v>36100</v>
      </c>
      <c r="T8" s="141">
        <v>29300</v>
      </c>
      <c r="U8" s="146">
        <v>24200</v>
      </c>
      <c r="V8" s="167">
        <f t="shared" si="0"/>
        <v>-0.17406143344709901</v>
      </c>
      <c r="W8" s="150">
        <f t="shared" si="1"/>
        <v>-0.62940275650842259</v>
      </c>
      <c r="X8" s="150">
        <f t="shared" si="2"/>
        <v>-0.41966426858513195</v>
      </c>
      <c r="Y8" s="150">
        <f t="shared" si="3"/>
        <v>-0.52079207920792081</v>
      </c>
      <c r="Z8" s="69"/>
      <c r="AA8" s="142" t="s">
        <v>242</v>
      </c>
      <c r="AB8" s="124">
        <v>46000</v>
      </c>
      <c r="AC8" s="124" t="s">
        <v>166</v>
      </c>
      <c r="AD8" s="124" t="s">
        <v>166</v>
      </c>
      <c r="AE8" s="124" t="s">
        <v>166</v>
      </c>
      <c r="AF8" s="124" t="s">
        <v>166</v>
      </c>
      <c r="AG8" s="124" t="s">
        <v>166</v>
      </c>
      <c r="AH8" s="124" t="s">
        <v>166</v>
      </c>
      <c r="AI8" s="124" t="s">
        <v>166</v>
      </c>
      <c r="AJ8" s="124" t="s">
        <v>166</v>
      </c>
      <c r="AK8" s="124" t="s">
        <v>166</v>
      </c>
      <c r="AL8" s="124" t="s">
        <v>166</v>
      </c>
      <c r="AM8" s="124" t="s">
        <v>166</v>
      </c>
      <c r="AN8" s="125">
        <v>46000</v>
      </c>
      <c r="AO8" s="125">
        <v>45000</v>
      </c>
      <c r="AP8" s="125">
        <v>40000</v>
      </c>
      <c r="AQ8" s="125">
        <f>AVERAGE(31000,32500)</f>
        <v>31750</v>
      </c>
      <c r="AR8" s="125">
        <v>27500</v>
      </c>
      <c r="AS8" s="125">
        <v>23570</v>
      </c>
      <c r="AT8" s="89" t="s">
        <v>166</v>
      </c>
      <c r="AU8" s="164" t="s">
        <v>166</v>
      </c>
    </row>
    <row r="9" spans="1:47">
      <c r="A9" s="32" t="s">
        <v>42</v>
      </c>
      <c r="U9" s="171"/>
      <c r="AC9" s="38"/>
      <c r="AD9" s="38"/>
    </row>
    <row r="10" spans="1:47" ht="17.25">
      <c r="A10" s="119" t="s">
        <v>236</v>
      </c>
      <c r="AC10" s="38"/>
    </row>
    <row r="11" spans="1:47">
      <c r="A11" s="4" t="s">
        <v>237</v>
      </c>
      <c r="AC11" s="38"/>
    </row>
    <row r="12" spans="1:47">
      <c r="AC12" s="38"/>
    </row>
    <row r="13" spans="1:47">
      <c r="AC13" s="38"/>
    </row>
    <row r="14" spans="1:47">
      <c r="AC14" s="38"/>
    </row>
    <row r="15" spans="1:47">
      <c r="AC15" s="38"/>
    </row>
    <row r="16" spans="1:47">
      <c r="AC16" s="38"/>
    </row>
    <row r="17" spans="29:45">
      <c r="AC17" s="38"/>
      <c r="AE17" s="4"/>
      <c r="AF17" s="4"/>
      <c r="AG17" s="4"/>
      <c r="AH17" s="4"/>
      <c r="AI17" s="4"/>
      <c r="AJ17" s="4"/>
      <c r="AK17" s="4"/>
      <c r="AL17" s="4"/>
      <c r="AM17" s="4"/>
      <c r="AN17" s="4"/>
      <c r="AO17" s="4"/>
      <c r="AP17" s="4"/>
      <c r="AQ17" s="4"/>
      <c r="AR17" s="4"/>
      <c r="AS17" s="4"/>
    </row>
    <row r="18" spans="29:45">
      <c r="AC18" s="38"/>
      <c r="AE18" s="4"/>
      <c r="AF18" s="4"/>
      <c r="AG18" s="4"/>
      <c r="AH18" s="4"/>
      <c r="AI18" s="4"/>
      <c r="AJ18" s="4"/>
      <c r="AK18" s="4"/>
      <c r="AL18" s="4"/>
      <c r="AM18" s="4"/>
      <c r="AN18" s="4"/>
      <c r="AO18" s="4"/>
      <c r="AP18" s="4"/>
      <c r="AQ18" s="4"/>
      <c r="AR18" s="4"/>
      <c r="AS18" s="4"/>
    </row>
    <row r="19" spans="29:45">
      <c r="AC19" s="38"/>
      <c r="AE19" s="4"/>
      <c r="AF19" s="4"/>
      <c r="AG19" s="4"/>
      <c r="AH19" s="4"/>
      <c r="AI19" s="4"/>
      <c r="AJ19" s="4"/>
      <c r="AK19" s="4"/>
      <c r="AL19" s="4"/>
      <c r="AM19" s="4"/>
      <c r="AN19" s="4"/>
      <c r="AO19" s="4"/>
      <c r="AP19" s="4"/>
      <c r="AQ19" s="4"/>
      <c r="AR19" s="4"/>
      <c r="AS19" s="4"/>
    </row>
    <row r="20" spans="29:45">
      <c r="AC20" s="38"/>
      <c r="AE20" s="4"/>
      <c r="AF20" s="4"/>
      <c r="AG20" s="4"/>
      <c r="AH20" s="4"/>
      <c r="AI20" s="4"/>
      <c r="AJ20" s="4"/>
      <c r="AK20" s="4"/>
      <c r="AL20" s="4"/>
      <c r="AM20" s="4"/>
      <c r="AN20" s="4"/>
      <c r="AO20" s="4"/>
      <c r="AP20" s="4"/>
      <c r="AQ20" s="4"/>
      <c r="AR20" s="4"/>
      <c r="AS20" s="4"/>
    </row>
    <row r="21" spans="29:45">
      <c r="AC21" s="38"/>
      <c r="AE21" s="4"/>
      <c r="AF21" s="4"/>
      <c r="AG21" s="4"/>
      <c r="AH21" s="4"/>
      <c r="AI21" s="4"/>
      <c r="AJ21" s="4"/>
      <c r="AK21" s="4"/>
      <c r="AL21" s="4"/>
      <c r="AM21" s="4"/>
      <c r="AN21" s="4"/>
      <c r="AO21" s="4"/>
      <c r="AP21" s="4"/>
      <c r="AQ21" s="4"/>
      <c r="AR21" s="4"/>
      <c r="AS21" s="4"/>
    </row>
    <row r="22" spans="29:45">
      <c r="AC22" s="38"/>
      <c r="AE22" s="4"/>
      <c r="AF22" s="4"/>
      <c r="AG22" s="4"/>
      <c r="AH22" s="4"/>
      <c r="AI22" s="4"/>
      <c r="AJ22" s="4"/>
      <c r="AK22" s="4"/>
      <c r="AL22" s="4"/>
      <c r="AM22" s="4"/>
      <c r="AN22" s="4"/>
      <c r="AO22" s="4"/>
      <c r="AP22" s="4"/>
      <c r="AQ22" s="4"/>
      <c r="AR22" s="4"/>
      <c r="AS22" s="4"/>
    </row>
    <row r="23" spans="29:45">
      <c r="AC23" s="38"/>
      <c r="AE23" s="4"/>
      <c r="AF23" s="4"/>
      <c r="AG23" s="4"/>
      <c r="AH23" s="4"/>
      <c r="AI23" s="4"/>
      <c r="AJ23" s="4"/>
      <c r="AK23" s="4"/>
      <c r="AL23" s="4"/>
      <c r="AM23" s="4"/>
      <c r="AN23" s="4"/>
      <c r="AO23" s="4"/>
      <c r="AP23" s="4"/>
      <c r="AQ23" s="4"/>
      <c r="AR23" s="4"/>
      <c r="AS23" s="4"/>
    </row>
    <row r="24" spans="29:45">
      <c r="AC24" s="38"/>
      <c r="AE24" s="4"/>
      <c r="AF24" s="4"/>
      <c r="AG24" s="4"/>
      <c r="AH24" s="4"/>
      <c r="AI24" s="4"/>
      <c r="AJ24" s="4"/>
      <c r="AK24" s="4"/>
      <c r="AL24" s="4"/>
      <c r="AM24" s="4"/>
      <c r="AN24" s="4"/>
      <c r="AO24" s="4"/>
      <c r="AP24" s="4"/>
      <c r="AQ24" s="4"/>
      <c r="AR24" s="4"/>
      <c r="AS24" s="4"/>
    </row>
    <row r="25" spans="29:45">
      <c r="AC25" s="38"/>
      <c r="AE25" s="4"/>
      <c r="AF25" s="4"/>
      <c r="AG25" s="4"/>
      <c r="AH25" s="4"/>
      <c r="AI25" s="4"/>
      <c r="AJ25" s="4"/>
      <c r="AK25" s="4"/>
      <c r="AL25" s="4"/>
      <c r="AM25" s="4"/>
      <c r="AN25" s="4"/>
      <c r="AO25" s="4"/>
      <c r="AP25" s="4"/>
      <c r="AQ25" s="4"/>
      <c r="AR25" s="4"/>
      <c r="AS25" s="4"/>
    </row>
    <row r="26" spans="29:45">
      <c r="AC26" s="38"/>
      <c r="AE26" s="4"/>
      <c r="AF26" s="4"/>
      <c r="AG26" s="4"/>
      <c r="AH26" s="4"/>
      <c r="AI26" s="4"/>
      <c r="AJ26" s="4"/>
      <c r="AK26" s="4"/>
      <c r="AL26" s="4"/>
      <c r="AM26" s="4"/>
      <c r="AN26" s="4"/>
      <c r="AO26" s="4"/>
      <c r="AP26" s="4"/>
      <c r="AQ26" s="4"/>
      <c r="AR26" s="4"/>
      <c r="AS26" s="4"/>
    </row>
    <row r="27" spans="29:45">
      <c r="AC27" s="38"/>
      <c r="AE27" s="4"/>
      <c r="AF27" s="4"/>
      <c r="AG27" s="4"/>
      <c r="AH27" s="4"/>
      <c r="AI27" s="4"/>
      <c r="AJ27" s="4"/>
      <c r="AK27" s="4"/>
      <c r="AL27" s="4"/>
      <c r="AM27" s="4"/>
      <c r="AN27" s="4"/>
      <c r="AO27" s="4"/>
      <c r="AP27" s="4"/>
      <c r="AQ27" s="4"/>
      <c r="AR27" s="4"/>
      <c r="AS27" s="4"/>
    </row>
    <row r="28" spans="29:45">
      <c r="AC28" s="38"/>
      <c r="AE28" s="4"/>
      <c r="AF28" s="4"/>
      <c r="AG28" s="4"/>
      <c r="AH28" s="4"/>
      <c r="AI28" s="4"/>
      <c r="AJ28" s="4"/>
      <c r="AK28" s="4"/>
      <c r="AL28" s="4"/>
      <c r="AM28" s="4"/>
      <c r="AN28" s="4"/>
      <c r="AO28" s="4"/>
      <c r="AP28" s="4"/>
      <c r="AQ28" s="4"/>
      <c r="AR28" s="4"/>
      <c r="AS28" s="4"/>
    </row>
    <row r="29" spans="29:45">
      <c r="AC29" s="38"/>
      <c r="AE29" s="4"/>
      <c r="AF29" s="4"/>
      <c r="AG29" s="4"/>
      <c r="AH29" s="4"/>
      <c r="AI29" s="4"/>
      <c r="AJ29" s="4"/>
      <c r="AK29" s="4"/>
      <c r="AL29" s="4"/>
      <c r="AM29" s="4"/>
      <c r="AN29" s="4"/>
      <c r="AO29" s="4"/>
      <c r="AP29" s="4"/>
      <c r="AQ29" s="4"/>
      <c r="AR29" s="4"/>
      <c r="AS29" s="4"/>
    </row>
    <row r="30" spans="29:45">
      <c r="AC30" s="38"/>
      <c r="AE30" s="4"/>
      <c r="AF30" s="4"/>
      <c r="AG30" s="4"/>
      <c r="AH30" s="4"/>
      <c r="AI30" s="4"/>
      <c r="AJ30" s="4"/>
      <c r="AK30" s="4"/>
      <c r="AL30" s="4"/>
      <c r="AM30" s="4"/>
      <c r="AN30" s="4"/>
      <c r="AO30" s="4"/>
      <c r="AP30" s="4"/>
      <c r="AQ30" s="4"/>
      <c r="AR30" s="4"/>
      <c r="AS30" s="4"/>
    </row>
    <row r="31" spans="29:45">
      <c r="AC31" s="38"/>
      <c r="AE31" s="4"/>
      <c r="AF31" s="4"/>
      <c r="AG31" s="4"/>
      <c r="AH31" s="4"/>
      <c r="AI31" s="4"/>
      <c r="AJ31" s="4"/>
      <c r="AK31" s="4"/>
      <c r="AL31" s="4"/>
      <c r="AM31" s="4"/>
      <c r="AN31" s="4"/>
      <c r="AO31" s="4"/>
      <c r="AP31" s="4"/>
      <c r="AQ31" s="4"/>
      <c r="AR31" s="4"/>
      <c r="AS31" s="4"/>
    </row>
    <row r="32" spans="29:45">
      <c r="AC32" s="38"/>
      <c r="AE32" s="4"/>
      <c r="AF32" s="4"/>
      <c r="AG32" s="4"/>
      <c r="AH32" s="4"/>
      <c r="AI32" s="4"/>
      <c r="AJ32" s="4"/>
      <c r="AK32" s="4"/>
      <c r="AL32" s="4"/>
      <c r="AM32" s="4"/>
      <c r="AN32" s="4"/>
      <c r="AO32" s="4"/>
      <c r="AP32" s="4"/>
      <c r="AQ32" s="4"/>
      <c r="AR32" s="4"/>
      <c r="AS32" s="4"/>
    </row>
    <row r="33" spans="29:45">
      <c r="AC33" s="38"/>
      <c r="AE33" s="4"/>
      <c r="AF33" s="4"/>
      <c r="AG33" s="4"/>
      <c r="AH33" s="4"/>
      <c r="AI33" s="4"/>
      <c r="AJ33" s="4"/>
      <c r="AK33" s="4"/>
      <c r="AL33" s="4"/>
      <c r="AM33" s="4"/>
      <c r="AN33" s="4"/>
      <c r="AO33" s="4"/>
      <c r="AP33" s="4"/>
      <c r="AQ33" s="4"/>
      <c r="AR33" s="4"/>
      <c r="AS33" s="4"/>
    </row>
  </sheetData>
  <mergeCells count="9">
    <mergeCell ref="AB1:AU1"/>
    <mergeCell ref="D2:O2"/>
    <mergeCell ref="AN2:AQ2"/>
    <mergeCell ref="P2:U2"/>
    <mergeCell ref="A1:A3"/>
    <mergeCell ref="B1:B3"/>
    <mergeCell ref="C1:C3"/>
    <mergeCell ref="D1:Z1"/>
    <mergeCell ref="AA1:AA3"/>
  </mergeCells>
  <phoneticPr fontId="1" type="noConversion"/>
  <conditionalFormatting sqref="AU4:AU7">
    <cfRule type="dataBar" priority="5">
      <dataBar>
        <cfvo type="min"/>
        <cfvo type="max"/>
        <color rgb="FF638EC6"/>
      </dataBar>
      <extLst>
        <ext xmlns:x14="http://schemas.microsoft.com/office/spreadsheetml/2009/9/main" uri="{B025F937-C7B1-47D3-B67F-A62EFF666E3E}">
          <x14:id>{EC259EB6-BA59-4FB2-A8F6-B35E7DB4C47D}</x14:id>
        </ext>
      </extLst>
    </cfRule>
    <cfRule type="dataBar" priority="6">
      <dataBar>
        <cfvo type="min"/>
        <cfvo type="max"/>
        <color rgb="FF63C384"/>
      </dataBar>
      <extLst>
        <ext xmlns:x14="http://schemas.microsoft.com/office/spreadsheetml/2009/9/main" uri="{B025F937-C7B1-47D3-B67F-A62EFF666E3E}">
          <x14:id>{EB630ADF-982A-42A1-9346-A331C3B65022}</x14:id>
        </ext>
      </extLst>
    </cfRule>
  </conditionalFormatting>
  <conditionalFormatting sqref="AU4:AU8">
    <cfRule type="dataBar" priority="4">
      <dataBar>
        <cfvo type="min"/>
        <cfvo type="max"/>
        <color rgb="FF638EC6"/>
      </dataBar>
      <extLst>
        <ext xmlns:x14="http://schemas.microsoft.com/office/spreadsheetml/2009/9/main" uri="{B025F937-C7B1-47D3-B67F-A62EFF666E3E}">
          <x14:id>{A35556DF-2F8D-4ABF-B603-8AE46F90C4F1}</x14:id>
        </ext>
      </extLst>
    </cfRule>
  </conditionalFormatting>
  <pageMargins left="0.7" right="0.7" top="0.75" bottom="0.75" header="0.3" footer="0.3"/>
  <pageSetup paperSize="9" orientation="portrait" r:id="rId1"/>
  <picture r:id="rId2"/>
  <extLst>
    <ext xmlns:x14="http://schemas.microsoft.com/office/spreadsheetml/2009/9/main" uri="{78C0D931-6437-407d-A8EE-F0AAD7539E65}">
      <x14:conditionalFormattings>
        <x14:conditionalFormatting xmlns:xm="http://schemas.microsoft.com/office/excel/2006/main">
          <x14:cfRule type="dataBar" id="{EC259EB6-BA59-4FB2-A8F6-B35E7DB4C47D}">
            <x14:dataBar minLength="0" maxLength="100" gradient="0" direction="leftToRight">
              <x14:cfvo type="autoMin"/>
              <x14:cfvo type="autoMax"/>
              <x14:negativeFillColor rgb="FFFF0000"/>
              <x14:axisColor rgb="FF000000"/>
            </x14:dataBar>
          </x14:cfRule>
          <x14:cfRule type="dataBar" id="{EB630ADF-982A-42A1-9346-A331C3B65022}">
            <x14:dataBar minLength="0" maxLength="100" border="1" negativeBarBorderColorSameAsPositive="0">
              <x14:cfvo type="autoMin"/>
              <x14:cfvo type="autoMax"/>
              <x14:borderColor rgb="FF63C384"/>
              <x14:negativeFillColor rgb="FFFF0000"/>
              <x14:negativeBorderColor rgb="FFFF0000"/>
              <x14:axisColor rgb="FF000000"/>
            </x14:dataBar>
          </x14:cfRule>
          <xm:sqref>AU4:AU7</xm:sqref>
        </x14:conditionalFormatting>
        <x14:conditionalFormatting xmlns:xm="http://schemas.microsoft.com/office/excel/2006/main">
          <x14:cfRule type="dataBar" id="{A35556DF-2F8D-4ABF-B603-8AE46F90C4F1}">
            <x14:dataBar minLength="0" maxLength="100" gradient="0" axisPosition="middle">
              <x14:cfvo type="autoMin"/>
              <x14:cfvo type="autoMax"/>
              <x14:negativeFillColor rgb="FFFF0000"/>
              <x14:axisColor rgb="FF000000"/>
            </x14:dataBar>
          </x14:cfRule>
          <xm:sqref>AU4:AU8</xm:sqref>
        </x14:conditionalFormatting>
        <x14:conditionalFormatting xmlns:xm="http://schemas.microsoft.com/office/excel/2006/main">
          <x14:cfRule type="iconSet" priority="8" id="{59530677-AD2F-4EB7-A126-51670A13E52F}">
            <x14:iconSet iconSet="3Triangles" custom="1">
              <x14:cfvo type="percent">
                <xm:f>0</xm:f>
              </x14:cfvo>
              <x14:cfvo type="num">
                <xm:f>0</xm:f>
              </x14:cfvo>
              <x14:cfvo type="num" gte="0">
                <xm:f>0</xm:f>
              </x14:cfvo>
              <x14:cfIcon iconSet="3Triangles" iconId="0"/>
              <x14:cfIcon iconSet="3Triangles" iconId="1"/>
              <x14:cfIcon iconSet="3Triangles" iconId="2"/>
            </x14:iconSet>
          </x14:cfRule>
          <xm:sqref>V4:Z8</xm:sqref>
        </x14:conditionalFormatting>
        <x14:conditionalFormatting xmlns:xm="http://schemas.microsoft.com/office/excel/2006/main">
          <x14:cfRule type="iconSet" priority="7" id="{A7E65810-3420-425B-9EBA-AC682F8AC2AB}">
            <x14:iconSet iconSet="3Arrows" custom="1">
              <x14:cfvo type="percent">
                <xm:f>0</xm:f>
              </x14:cfvo>
              <x14:cfvo type="num">
                <xm:f>-500</xm:f>
              </x14:cfvo>
              <x14:cfvo type="num" gte="0">
                <xm:f>0</xm:f>
              </x14:cfvo>
              <x14:cfIcon iconSet="3Arrows" iconId="0"/>
              <x14:cfIcon iconSet="4Arrows" iconId="1"/>
              <x14:cfIcon iconSet="4Arrows" iconId="2"/>
            </x14:iconSet>
          </x14:cfRule>
          <xm:sqref>AT4:AT8</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'2023年6月'!D4:U4</xm:f>
              <xm:sqref>Z4</xm:sqref>
            </x14:sparkline>
            <x14:sparkline>
              <xm:f>'2023年6月'!D5:U5</xm:f>
              <xm:sqref>Z5</xm:sqref>
            </x14:sparkline>
            <x14:sparkline>
              <xm:f>'2023年6月'!D6:U6</xm:f>
              <xm:sqref>Z6</xm:sqref>
            </x14:sparkline>
            <x14:sparkline>
              <xm:f>'2023年6月'!D7:U7</xm:f>
              <xm:sqref>Z7</xm:sqref>
            </x14:sparkline>
            <x14:sparkline>
              <xm:f>'2023年6月'!D8:U8</xm:f>
              <xm:sqref>Z8</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3"/>
  <sheetViews>
    <sheetView topLeftCell="W1" zoomScale="85" zoomScaleNormal="85" workbookViewId="0">
      <selection activeCell="AB5" sqref="AB5"/>
    </sheetView>
  </sheetViews>
  <sheetFormatPr defaultColWidth="9" defaultRowHeight="13.5"/>
  <cols>
    <col min="1" max="1" width="5.140625" style="4" customWidth="1"/>
    <col min="2" max="2" width="8.5703125" style="4" bestFit="1" customWidth="1"/>
    <col min="3" max="3" width="18.42578125" style="4" bestFit="1" customWidth="1"/>
    <col min="4" max="11" width="9.85546875" style="4" customWidth="1"/>
    <col min="12" max="12" width="13.140625" style="4" customWidth="1"/>
    <col min="13" max="13" width="9.85546875" style="4" customWidth="1"/>
    <col min="14" max="22" width="12.42578125" style="4" customWidth="1"/>
    <col min="23" max="23" width="10.5703125" style="4" customWidth="1"/>
    <col min="24" max="25" width="10" style="4" customWidth="1"/>
    <col min="26" max="26" width="11.140625" style="4" customWidth="1"/>
    <col min="27" max="27" width="17.140625" style="4" customWidth="1"/>
    <col min="28" max="28" width="185.28515625" style="4" customWidth="1"/>
    <col min="29" max="29" width="12.42578125" style="4" customWidth="1"/>
    <col min="30" max="30" width="11" style="4" customWidth="1"/>
    <col min="31" max="31" width="11.85546875" style="4" customWidth="1"/>
    <col min="32" max="32" width="11.7109375" style="25" customWidth="1"/>
    <col min="33" max="33" width="10.85546875" style="25" customWidth="1"/>
    <col min="34" max="34" width="11" style="25" customWidth="1"/>
    <col min="35" max="35" width="13.28515625" style="25" customWidth="1"/>
    <col min="36" max="36" width="11" style="25" customWidth="1"/>
    <col min="37" max="38" width="11.28515625" style="25" customWidth="1"/>
    <col min="39" max="39" width="11.42578125" style="25" bestFit="1" customWidth="1"/>
    <col min="40" max="40" width="11" style="25" customWidth="1"/>
    <col min="41" max="41" width="10.42578125" style="25" customWidth="1"/>
    <col min="42" max="42" width="9.7109375" style="25" customWidth="1"/>
    <col min="43" max="43" width="9.85546875" style="25" customWidth="1"/>
    <col min="44" max="44" width="12" style="25" customWidth="1"/>
    <col min="45" max="46" width="11.42578125" style="25" customWidth="1"/>
    <col min="47" max="47" width="10.7109375" style="25" customWidth="1"/>
    <col min="48" max="48" width="20.7109375" style="4" bestFit="1" customWidth="1"/>
    <col min="49" max="49" width="24.42578125" style="4" customWidth="1"/>
    <col min="50" max="16384" width="9" style="4"/>
  </cols>
  <sheetData>
    <row r="1" spans="1:49" s="2" customFormat="1" ht="23.45" customHeight="1" thickBot="1">
      <c r="A1" s="225" t="s">
        <v>38</v>
      </c>
      <c r="B1" s="225" t="s">
        <v>21</v>
      </c>
      <c r="C1" s="225" t="s">
        <v>37</v>
      </c>
      <c r="D1" s="227" t="s">
        <v>155</v>
      </c>
      <c r="E1" s="226"/>
      <c r="F1" s="226"/>
      <c r="G1" s="226"/>
      <c r="H1" s="226"/>
      <c r="I1" s="226"/>
      <c r="J1" s="226"/>
      <c r="K1" s="226"/>
      <c r="L1" s="226"/>
      <c r="M1" s="226"/>
      <c r="N1" s="226"/>
      <c r="O1" s="226"/>
      <c r="P1" s="226"/>
      <c r="Q1" s="226"/>
      <c r="R1" s="226"/>
      <c r="S1" s="226"/>
      <c r="T1" s="226"/>
      <c r="U1" s="226"/>
      <c r="V1" s="226"/>
      <c r="W1" s="226"/>
      <c r="X1" s="226"/>
      <c r="Y1" s="226"/>
      <c r="Z1" s="226"/>
      <c r="AA1" s="238"/>
      <c r="AB1" s="225" t="s">
        <v>46</v>
      </c>
      <c r="AC1" s="214" t="s">
        <v>117</v>
      </c>
      <c r="AD1" s="214"/>
      <c r="AE1" s="214"/>
      <c r="AF1" s="214"/>
      <c r="AG1" s="214"/>
      <c r="AH1" s="214"/>
      <c r="AI1" s="214"/>
      <c r="AJ1" s="214"/>
      <c r="AK1" s="214"/>
      <c r="AL1" s="214"/>
      <c r="AM1" s="214"/>
      <c r="AN1" s="214"/>
      <c r="AO1" s="214"/>
      <c r="AP1" s="214"/>
      <c r="AQ1" s="214"/>
      <c r="AR1" s="214"/>
      <c r="AS1" s="214"/>
      <c r="AT1" s="214"/>
      <c r="AU1" s="214"/>
      <c r="AV1" s="214"/>
      <c r="AW1" s="214"/>
    </row>
    <row r="2" spans="1:49" ht="23.45" customHeight="1" thickTop="1" thickBot="1">
      <c r="A2" s="225"/>
      <c r="B2" s="225"/>
      <c r="C2" s="231"/>
      <c r="D2" s="232">
        <v>2022</v>
      </c>
      <c r="E2" s="233"/>
      <c r="F2" s="233"/>
      <c r="G2" s="233"/>
      <c r="H2" s="233"/>
      <c r="I2" s="233"/>
      <c r="J2" s="233"/>
      <c r="K2" s="233"/>
      <c r="L2" s="233"/>
      <c r="M2" s="233"/>
      <c r="N2" s="233"/>
      <c r="O2" s="234"/>
      <c r="P2" s="230">
        <v>2023</v>
      </c>
      <c r="Q2" s="230"/>
      <c r="R2" s="230"/>
      <c r="S2" s="230"/>
      <c r="T2" s="230"/>
      <c r="U2" s="230"/>
      <c r="V2" s="230"/>
      <c r="W2" s="136"/>
      <c r="X2" s="136"/>
      <c r="Y2" s="136"/>
      <c r="Z2" s="136"/>
      <c r="AA2" s="137"/>
      <c r="AB2" s="225"/>
      <c r="AC2" s="138">
        <v>2022</v>
      </c>
      <c r="AD2" s="138"/>
      <c r="AE2" s="138"/>
      <c r="AF2" s="138"/>
      <c r="AG2" s="138"/>
      <c r="AH2" s="138"/>
      <c r="AI2" s="138"/>
      <c r="AJ2" s="138"/>
      <c r="AK2" s="138"/>
      <c r="AL2" s="138"/>
      <c r="AM2" s="138"/>
      <c r="AN2" s="138"/>
      <c r="AO2" s="236">
        <v>2023</v>
      </c>
      <c r="AP2" s="237"/>
      <c r="AQ2" s="237"/>
      <c r="AR2" s="237"/>
      <c r="AS2" s="172"/>
      <c r="AT2" s="172"/>
      <c r="AU2" s="172"/>
      <c r="AV2" s="172"/>
      <c r="AW2" s="172"/>
    </row>
    <row r="3" spans="1:49" ht="25.5" customHeight="1" thickTop="1">
      <c r="A3" s="225"/>
      <c r="B3" s="225"/>
      <c r="C3" s="225"/>
      <c r="D3" s="132" t="s">
        <v>0</v>
      </c>
      <c r="E3" s="109" t="s">
        <v>7</v>
      </c>
      <c r="F3" s="109" t="s">
        <v>26</v>
      </c>
      <c r="G3" s="109" t="s">
        <v>52</v>
      </c>
      <c r="H3" s="109" t="s">
        <v>72</v>
      </c>
      <c r="I3" s="109" t="s">
        <v>80</v>
      </c>
      <c r="J3" s="109" t="s">
        <v>88</v>
      </c>
      <c r="K3" s="109" t="s">
        <v>96</v>
      </c>
      <c r="L3" s="109" t="s">
        <v>107</v>
      </c>
      <c r="M3" s="109" t="s">
        <v>121</v>
      </c>
      <c r="N3" s="109" t="s">
        <v>141</v>
      </c>
      <c r="O3" s="157" t="s">
        <v>142</v>
      </c>
      <c r="P3" s="159" t="s">
        <v>0</v>
      </c>
      <c r="Q3" s="159" t="s">
        <v>7</v>
      </c>
      <c r="R3" s="159" t="s">
        <v>26</v>
      </c>
      <c r="S3" s="159" t="s">
        <v>191</v>
      </c>
      <c r="T3" s="159" t="s">
        <v>72</v>
      </c>
      <c r="U3" s="159" t="s">
        <v>226</v>
      </c>
      <c r="V3" s="159" t="s">
        <v>244</v>
      </c>
      <c r="W3" s="158" t="s">
        <v>39</v>
      </c>
      <c r="X3" s="133" t="s">
        <v>40</v>
      </c>
      <c r="Y3" s="134" t="s">
        <v>69</v>
      </c>
      <c r="Z3" s="134" t="s">
        <v>101</v>
      </c>
      <c r="AA3" s="135" t="s">
        <v>53</v>
      </c>
      <c r="AB3" s="225"/>
      <c r="AC3" s="102" t="s">
        <v>63</v>
      </c>
      <c r="AD3" s="173" t="s">
        <v>7</v>
      </c>
      <c r="AE3" s="173" t="s">
        <v>26</v>
      </c>
      <c r="AF3" s="173" t="s">
        <v>52</v>
      </c>
      <c r="AG3" s="173" t="s">
        <v>72</v>
      </c>
      <c r="AH3" s="173" t="s">
        <v>80</v>
      </c>
      <c r="AI3" s="173" t="s">
        <v>88</v>
      </c>
      <c r="AJ3" s="173" t="s">
        <v>100</v>
      </c>
      <c r="AK3" s="173" t="s">
        <v>114</v>
      </c>
      <c r="AL3" s="173" t="s">
        <v>120</v>
      </c>
      <c r="AM3" s="173" t="s">
        <v>134</v>
      </c>
      <c r="AN3" s="173" t="s">
        <v>143</v>
      </c>
      <c r="AO3" s="173" t="s">
        <v>158</v>
      </c>
      <c r="AP3" s="173" t="s">
        <v>7</v>
      </c>
      <c r="AQ3" s="173" t="s">
        <v>26</v>
      </c>
      <c r="AR3" s="173" t="s">
        <v>191</v>
      </c>
      <c r="AS3" s="173" t="s">
        <v>72</v>
      </c>
      <c r="AT3" s="173" t="s">
        <v>80</v>
      </c>
      <c r="AU3" s="173" t="s">
        <v>249</v>
      </c>
      <c r="AV3" s="87" t="s">
        <v>159</v>
      </c>
      <c r="AW3" s="139" t="s">
        <v>160</v>
      </c>
    </row>
    <row r="4" spans="1:49" ht="126.75" customHeight="1">
      <c r="A4" s="98">
        <v>1</v>
      </c>
      <c r="B4" s="149" t="s">
        <v>250</v>
      </c>
      <c r="C4" s="99" t="s">
        <v>213</v>
      </c>
      <c r="D4" s="120">
        <v>115000</v>
      </c>
      <c r="E4" s="121">
        <v>100000</v>
      </c>
      <c r="F4" s="121">
        <v>88000</v>
      </c>
      <c r="G4" s="121">
        <v>83500</v>
      </c>
      <c r="H4" s="122">
        <v>83000</v>
      </c>
      <c r="I4" s="121">
        <v>79000</v>
      </c>
      <c r="J4" s="121">
        <v>79000</v>
      </c>
      <c r="K4" s="121">
        <v>76500</v>
      </c>
      <c r="L4" s="121">
        <v>76300</v>
      </c>
      <c r="M4" s="121">
        <v>74500</v>
      </c>
      <c r="N4" s="122">
        <v>71600</v>
      </c>
      <c r="O4" s="140">
        <v>68600</v>
      </c>
      <c r="P4" s="141">
        <v>65500</v>
      </c>
      <c r="Q4" s="141">
        <v>63400</v>
      </c>
      <c r="R4" s="141">
        <v>60900</v>
      </c>
      <c r="S4" s="141">
        <v>55000</v>
      </c>
      <c r="T4" s="141">
        <v>49300</v>
      </c>
      <c r="U4" s="146">
        <v>49300</v>
      </c>
      <c r="V4" s="146">
        <v>48000</v>
      </c>
      <c r="W4" s="167">
        <f>V4/U4-1</f>
        <v>-2.6369168356997985E-2</v>
      </c>
      <c r="X4" s="150">
        <f>V4/J4-1</f>
        <v>-0.39240506329113922</v>
      </c>
      <c r="Y4" s="150">
        <f>V4/S4-1</f>
        <v>-0.12727272727272732</v>
      </c>
      <c r="Z4" s="150">
        <f>V4/P4-1</f>
        <v>-0.26717557251908397</v>
      </c>
      <c r="AA4" s="69"/>
      <c r="AB4" s="142" t="s">
        <v>260</v>
      </c>
      <c r="AC4" s="124" t="s">
        <v>64</v>
      </c>
      <c r="AD4" s="124">
        <v>94500</v>
      </c>
      <c r="AE4" s="125">
        <v>75000</v>
      </c>
      <c r="AF4" s="125">
        <v>80000</v>
      </c>
      <c r="AG4" s="125">
        <v>80000</v>
      </c>
      <c r="AH4" s="125">
        <v>75500</v>
      </c>
      <c r="AI4" s="125">
        <v>76000</v>
      </c>
      <c r="AJ4" s="125">
        <v>74500</v>
      </c>
      <c r="AK4" s="125" t="s">
        <v>115</v>
      </c>
      <c r="AL4" s="125">
        <v>74300</v>
      </c>
      <c r="AM4" s="125">
        <v>70500</v>
      </c>
      <c r="AN4" s="125">
        <v>67000</v>
      </c>
      <c r="AO4" s="125">
        <v>64000</v>
      </c>
      <c r="AP4" s="125">
        <v>61500</v>
      </c>
      <c r="AQ4" s="125">
        <v>57500</v>
      </c>
      <c r="AR4" s="125">
        <v>52000</v>
      </c>
      <c r="AS4" s="125">
        <v>48000</v>
      </c>
      <c r="AT4" s="125">
        <v>48000</v>
      </c>
      <c r="AU4" s="125">
        <v>47000</v>
      </c>
      <c r="AV4" s="89">
        <f>AU4-AI4</f>
        <v>-29000</v>
      </c>
      <c r="AW4" s="90">
        <f>AU4/AI4-1</f>
        <v>-0.38157894736842102</v>
      </c>
    </row>
    <row r="5" spans="1:49" ht="153">
      <c r="A5" s="98">
        <v>2</v>
      </c>
      <c r="B5" s="149" t="s">
        <v>251</v>
      </c>
      <c r="C5" s="99" t="s">
        <v>245</v>
      </c>
      <c r="D5" s="120">
        <v>210000</v>
      </c>
      <c r="E5" s="121">
        <v>175000</v>
      </c>
      <c r="F5" s="121">
        <v>175000</v>
      </c>
      <c r="G5" s="121">
        <v>160000</v>
      </c>
      <c r="H5" s="122">
        <v>155000</v>
      </c>
      <c r="I5" s="121">
        <v>147800</v>
      </c>
      <c r="J5" s="121">
        <v>154500</v>
      </c>
      <c r="K5" s="121">
        <v>157500</v>
      </c>
      <c r="L5" s="121">
        <v>157500</v>
      </c>
      <c r="M5" s="121">
        <v>156900</v>
      </c>
      <c r="N5" s="122">
        <v>149900</v>
      </c>
      <c r="O5" s="140">
        <v>135000</v>
      </c>
      <c r="P5" s="141">
        <v>135000</v>
      </c>
      <c r="Q5" s="141">
        <v>126000</v>
      </c>
      <c r="R5" s="141">
        <v>118400</v>
      </c>
      <c r="S5" s="141">
        <v>100900</v>
      </c>
      <c r="T5" s="141">
        <v>89900</v>
      </c>
      <c r="U5" s="146">
        <v>90000</v>
      </c>
      <c r="V5" s="146">
        <v>90000</v>
      </c>
      <c r="W5" s="167">
        <f t="shared" ref="W5:W8" si="0">V5/U5-1</f>
        <v>0</v>
      </c>
      <c r="X5" s="150">
        <f t="shared" ref="X5:X8" si="1">V5/J5-1</f>
        <v>-0.41747572815533984</v>
      </c>
      <c r="Y5" s="150">
        <f t="shared" ref="Y5:Y8" si="2">V5/S5-1</f>
        <v>-0.10802775024777012</v>
      </c>
      <c r="Z5" s="150">
        <f t="shared" ref="Z5:Z8" si="3">V5/P5-1</f>
        <v>-0.33333333333333337</v>
      </c>
      <c r="AA5" s="69"/>
      <c r="AB5" s="142" t="s">
        <v>256</v>
      </c>
      <c r="AC5" s="124" t="s">
        <v>65</v>
      </c>
      <c r="AD5" s="124">
        <v>125000</v>
      </c>
      <c r="AE5" s="125">
        <v>125000</v>
      </c>
      <c r="AF5" s="124">
        <v>125000</v>
      </c>
      <c r="AG5" s="125">
        <v>125000</v>
      </c>
      <c r="AH5" s="125">
        <v>125000</v>
      </c>
      <c r="AI5" s="125">
        <v>147000</v>
      </c>
      <c r="AJ5" s="125">
        <v>147500</v>
      </c>
      <c r="AK5" s="125" t="s">
        <v>116</v>
      </c>
      <c r="AL5" s="125" t="s">
        <v>116</v>
      </c>
      <c r="AM5" s="125">
        <v>147500</v>
      </c>
      <c r="AN5" s="125" t="s">
        <v>174</v>
      </c>
      <c r="AO5" s="125">
        <v>128000</v>
      </c>
      <c r="AP5" s="125">
        <v>125000</v>
      </c>
      <c r="AQ5" s="125">
        <v>117000</v>
      </c>
      <c r="AR5" s="125">
        <v>92500</v>
      </c>
      <c r="AS5" s="125">
        <v>87500</v>
      </c>
      <c r="AT5" s="125">
        <v>88000</v>
      </c>
      <c r="AU5" s="125">
        <v>86500</v>
      </c>
      <c r="AV5" s="89">
        <f t="shared" ref="AV5:AV7" si="4">AU5-AI5</f>
        <v>-60500</v>
      </c>
      <c r="AW5" s="90">
        <f t="shared" ref="AW5:AW6" si="5">AU5/AI5-1</f>
        <v>-0.41156462585034015</v>
      </c>
    </row>
    <row r="6" spans="1:49" ht="51">
      <c r="A6" s="98">
        <v>3</v>
      </c>
      <c r="B6" s="149" t="s">
        <v>179</v>
      </c>
      <c r="C6" s="99" t="s">
        <v>246</v>
      </c>
      <c r="D6" s="120">
        <v>650000</v>
      </c>
      <c r="E6" s="121">
        <v>600000</v>
      </c>
      <c r="F6" s="121">
        <v>650000</v>
      </c>
      <c r="G6" s="121">
        <v>695000</v>
      </c>
      <c r="H6" s="122">
        <v>695000</v>
      </c>
      <c r="I6" s="121">
        <v>700000</v>
      </c>
      <c r="J6" s="121">
        <v>695000</v>
      </c>
      <c r="K6" s="121">
        <v>695000</v>
      </c>
      <c r="L6" s="121">
        <v>695000</v>
      </c>
      <c r="M6" s="121">
        <v>690000</v>
      </c>
      <c r="N6" s="122">
        <v>650000</v>
      </c>
      <c r="O6" s="140">
        <v>650000</v>
      </c>
      <c r="P6" s="141">
        <v>640000</v>
      </c>
      <c r="Q6" s="141">
        <v>645000</v>
      </c>
      <c r="R6" s="141">
        <v>645000</v>
      </c>
      <c r="S6" s="141">
        <v>630000</v>
      </c>
      <c r="T6" s="141">
        <v>600000</v>
      </c>
      <c r="U6" s="146">
        <v>590000</v>
      </c>
      <c r="V6" s="146">
        <v>590000</v>
      </c>
      <c r="W6" s="167">
        <f t="shared" si="0"/>
        <v>0</v>
      </c>
      <c r="X6" s="150">
        <f t="shared" si="1"/>
        <v>-0.15107913669064743</v>
      </c>
      <c r="Y6" s="150">
        <f t="shared" si="2"/>
        <v>-6.3492063492063489E-2</v>
      </c>
      <c r="Z6" s="150">
        <f t="shared" si="3"/>
        <v>-7.8125E-2</v>
      </c>
      <c r="AA6" s="69"/>
      <c r="AB6" s="143" t="s">
        <v>257</v>
      </c>
      <c r="AC6" s="124" t="s">
        <v>66</v>
      </c>
      <c r="AD6" s="124" t="s">
        <v>58</v>
      </c>
      <c r="AE6" s="126" t="s">
        <v>30</v>
      </c>
      <c r="AF6" s="124">
        <f>AVERAGE(400000,450000)</f>
        <v>425000</v>
      </c>
      <c r="AG6" s="125">
        <v>450000</v>
      </c>
      <c r="AH6" s="125" t="s">
        <v>66</v>
      </c>
      <c r="AI6" s="125">
        <f>AVERAGE(450000,500000)</f>
        <v>475000</v>
      </c>
      <c r="AJ6" s="125">
        <v>500000</v>
      </c>
      <c r="AK6" s="125">
        <v>500000</v>
      </c>
      <c r="AL6" s="125">
        <v>500000</v>
      </c>
      <c r="AM6" s="125">
        <v>500000</v>
      </c>
      <c r="AN6" s="125" t="s">
        <v>175</v>
      </c>
      <c r="AO6" s="125" t="s">
        <v>175</v>
      </c>
      <c r="AP6" s="125" t="s">
        <v>176</v>
      </c>
      <c r="AQ6" s="125">
        <v>545000</v>
      </c>
      <c r="AR6" s="162" t="s">
        <v>198</v>
      </c>
      <c r="AS6" s="125">
        <v>450000</v>
      </c>
      <c r="AT6" s="125">
        <v>450000</v>
      </c>
      <c r="AU6" s="125">
        <v>450000</v>
      </c>
      <c r="AV6" s="89">
        <f>AU6-AI6</f>
        <v>-25000</v>
      </c>
      <c r="AW6" s="90">
        <f t="shared" si="5"/>
        <v>-5.2631578947368474E-2</v>
      </c>
    </row>
    <row r="7" spans="1:49" ht="96" customHeight="1">
      <c r="A7" s="98">
        <v>4</v>
      </c>
      <c r="B7" s="149" t="s">
        <v>252</v>
      </c>
      <c r="C7" s="99" t="s">
        <v>247</v>
      </c>
      <c r="D7" s="120">
        <v>600000</v>
      </c>
      <c r="E7" s="121">
        <v>580000</v>
      </c>
      <c r="F7" s="121">
        <v>570000</v>
      </c>
      <c r="G7" s="121">
        <v>530000</v>
      </c>
      <c r="H7" s="122">
        <v>520000</v>
      </c>
      <c r="I7" s="121">
        <v>510000</v>
      </c>
      <c r="J7" s="121">
        <v>490000</v>
      </c>
      <c r="K7" s="121">
        <v>485000</v>
      </c>
      <c r="L7" s="121">
        <v>470000</v>
      </c>
      <c r="M7" s="121">
        <v>460000</v>
      </c>
      <c r="N7" s="122">
        <v>455000</v>
      </c>
      <c r="O7" s="140">
        <v>425000</v>
      </c>
      <c r="P7" s="141">
        <v>420000</v>
      </c>
      <c r="Q7" s="141">
        <v>410000</v>
      </c>
      <c r="R7" s="168">
        <v>396000</v>
      </c>
      <c r="S7" s="168">
        <v>372000</v>
      </c>
      <c r="T7" s="168">
        <v>362000</v>
      </c>
      <c r="U7" s="151">
        <v>350000</v>
      </c>
      <c r="V7" s="151">
        <v>330000</v>
      </c>
      <c r="W7" s="167">
        <f t="shared" si="0"/>
        <v>-5.7142857142857162E-2</v>
      </c>
      <c r="X7" s="150">
        <f t="shared" si="1"/>
        <v>-0.32653061224489799</v>
      </c>
      <c r="Y7" s="150">
        <f t="shared" si="2"/>
        <v>-0.11290322580645162</v>
      </c>
      <c r="Z7" s="150">
        <f t="shared" si="3"/>
        <v>-0.2142857142857143</v>
      </c>
      <c r="AA7" s="69"/>
      <c r="AB7" s="142" t="s">
        <v>258</v>
      </c>
      <c r="AC7" s="124" t="s">
        <v>59</v>
      </c>
      <c r="AD7" s="124" t="s">
        <v>59</v>
      </c>
      <c r="AE7" s="153">
        <f>AVERAGE(550000,560000)</f>
        <v>555000</v>
      </c>
      <c r="AF7" s="124">
        <f>AVERAGE(500000,520000)</f>
        <v>510000</v>
      </c>
      <c r="AG7" s="125">
        <v>500000</v>
      </c>
      <c r="AH7" s="125">
        <v>485000</v>
      </c>
      <c r="AI7" s="125">
        <v>470000</v>
      </c>
      <c r="AJ7" s="125">
        <v>470000</v>
      </c>
      <c r="AK7" s="125">
        <v>445000</v>
      </c>
      <c r="AL7" s="125">
        <v>445000</v>
      </c>
      <c r="AM7" s="125">
        <v>445000</v>
      </c>
      <c r="AN7" s="125">
        <v>400000</v>
      </c>
      <c r="AO7" s="125">
        <v>400000</v>
      </c>
      <c r="AP7" s="125">
        <v>400000</v>
      </c>
      <c r="AQ7" s="125">
        <v>385000</v>
      </c>
      <c r="AR7" s="125">
        <v>360000</v>
      </c>
      <c r="AS7" s="125">
        <v>325000</v>
      </c>
      <c r="AT7" s="125">
        <v>325000</v>
      </c>
      <c r="AU7" s="125">
        <v>325000</v>
      </c>
      <c r="AV7" s="89">
        <f t="shared" si="4"/>
        <v>-145000</v>
      </c>
      <c r="AW7" s="90">
        <f>AU7/AI7-1</f>
        <v>-0.30851063829787229</v>
      </c>
    </row>
    <row r="8" spans="1:49" ht="111.75" customHeight="1">
      <c r="A8" s="98">
        <v>5</v>
      </c>
      <c r="B8" s="149" t="s">
        <v>253</v>
      </c>
      <c r="C8" s="99" t="s">
        <v>248</v>
      </c>
      <c r="D8" s="120">
        <v>78500</v>
      </c>
      <c r="E8" s="121">
        <v>76000</v>
      </c>
      <c r="F8" s="121">
        <v>72300</v>
      </c>
      <c r="G8" s="121">
        <v>63300</v>
      </c>
      <c r="H8" s="122">
        <v>65000</v>
      </c>
      <c r="I8" s="121">
        <v>65300</v>
      </c>
      <c r="J8" s="121">
        <v>64600</v>
      </c>
      <c r="K8" s="121">
        <v>62500</v>
      </c>
      <c r="L8" s="121">
        <v>59300</v>
      </c>
      <c r="M8" s="121">
        <v>59000</v>
      </c>
      <c r="N8" s="122">
        <v>54300</v>
      </c>
      <c r="O8" s="140">
        <v>50500</v>
      </c>
      <c r="P8" s="141">
        <v>47500</v>
      </c>
      <c r="Q8" s="141">
        <v>46400</v>
      </c>
      <c r="R8" s="141">
        <v>41700</v>
      </c>
      <c r="S8" s="141">
        <v>36100</v>
      </c>
      <c r="T8" s="141">
        <v>29300</v>
      </c>
      <c r="U8" s="146">
        <v>24200</v>
      </c>
      <c r="V8" s="146">
        <v>27500</v>
      </c>
      <c r="W8" s="167">
        <f t="shared" si="0"/>
        <v>0.13636363636363646</v>
      </c>
      <c r="X8" s="150">
        <f t="shared" si="1"/>
        <v>-0.57430340557275539</v>
      </c>
      <c r="Y8" s="150">
        <f t="shared" si="2"/>
        <v>-0.23822714681440438</v>
      </c>
      <c r="Z8" s="150">
        <f t="shared" si="3"/>
        <v>-0.42105263157894735</v>
      </c>
      <c r="AA8" s="69"/>
      <c r="AB8" s="142" t="s">
        <v>259</v>
      </c>
      <c r="AC8" s="124">
        <v>46000</v>
      </c>
      <c r="AD8" s="124" t="s">
        <v>166</v>
      </c>
      <c r="AE8" s="124" t="s">
        <v>166</v>
      </c>
      <c r="AF8" s="124" t="s">
        <v>166</v>
      </c>
      <c r="AG8" s="124" t="s">
        <v>166</v>
      </c>
      <c r="AH8" s="124" t="s">
        <v>166</v>
      </c>
      <c r="AI8" s="124" t="s">
        <v>166</v>
      </c>
      <c r="AJ8" s="124" t="s">
        <v>166</v>
      </c>
      <c r="AK8" s="124" t="s">
        <v>166</v>
      </c>
      <c r="AL8" s="124" t="s">
        <v>166</v>
      </c>
      <c r="AM8" s="124" t="s">
        <v>166</v>
      </c>
      <c r="AN8" s="124" t="s">
        <v>166</v>
      </c>
      <c r="AO8" s="125">
        <v>46000</v>
      </c>
      <c r="AP8" s="125">
        <v>45000</v>
      </c>
      <c r="AQ8" s="125">
        <v>40000</v>
      </c>
      <c r="AR8" s="125">
        <f>AVERAGE(31000,32500)</f>
        <v>31750</v>
      </c>
      <c r="AS8" s="125">
        <v>27500</v>
      </c>
      <c r="AT8" s="125">
        <v>23570</v>
      </c>
      <c r="AU8" s="125">
        <v>26500</v>
      </c>
      <c r="AV8" s="89" t="s">
        <v>166</v>
      </c>
      <c r="AW8" s="164" t="s">
        <v>166</v>
      </c>
    </row>
    <row r="9" spans="1:49">
      <c r="A9" s="32" t="s">
        <v>42</v>
      </c>
      <c r="U9" s="171"/>
      <c r="V9" s="171"/>
      <c r="AD9" s="38"/>
      <c r="AE9" s="38"/>
      <c r="AU9" s="174"/>
      <c r="AV9" s="174"/>
    </row>
    <row r="10" spans="1:49" ht="17.25">
      <c r="A10" s="119" t="s">
        <v>254</v>
      </c>
      <c r="AD10" s="38"/>
    </row>
    <row r="11" spans="1:49">
      <c r="A11" s="4" t="s">
        <v>255</v>
      </c>
      <c r="AD11" s="38"/>
    </row>
    <row r="12" spans="1:49">
      <c r="AD12" s="38"/>
    </row>
    <row r="13" spans="1:49">
      <c r="AD13" s="38"/>
    </row>
    <row r="14" spans="1:49">
      <c r="AD14" s="38"/>
    </row>
    <row r="15" spans="1:49">
      <c r="AD15" s="38"/>
    </row>
    <row r="16" spans="1:49">
      <c r="AD16" s="38"/>
    </row>
    <row r="17" spans="30:47">
      <c r="AD17" s="38"/>
      <c r="AF17" s="4"/>
      <c r="AG17" s="4"/>
      <c r="AH17" s="4"/>
      <c r="AI17" s="4"/>
      <c r="AJ17" s="4"/>
      <c r="AK17" s="4"/>
      <c r="AL17" s="4"/>
      <c r="AM17" s="4"/>
      <c r="AN17" s="4"/>
      <c r="AO17" s="4"/>
      <c r="AP17" s="4"/>
      <c r="AQ17" s="4"/>
      <c r="AR17" s="4"/>
      <c r="AS17" s="4"/>
      <c r="AT17" s="4"/>
      <c r="AU17" s="4"/>
    </row>
    <row r="18" spans="30:47">
      <c r="AD18" s="38"/>
      <c r="AF18" s="4"/>
      <c r="AG18" s="4"/>
      <c r="AH18" s="4"/>
      <c r="AI18" s="4"/>
      <c r="AJ18" s="4"/>
      <c r="AK18" s="4"/>
      <c r="AL18" s="4"/>
      <c r="AM18" s="4"/>
      <c r="AN18" s="4"/>
      <c r="AO18" s="4"/>
      <c r="AP18" s="4"/>
      <c r="AQ18" s="4"/>
      <c r="AR18" s="4"/>
      <c r="AS18" s="4"/>
      <c r="AT18" s="4"/>
      <c r="AU18" s="4"/>
    </row>
    <row r="19" spans="30:47">
      <c r="AD19" s="38"/>
      <c r="AF19" s="4"/>
      <c r="AG19" s="4"/>
      <c r="AH19" s="4"/>
      <c r="AI19" s="4"/>
      <c r="AJ19" s="4"/>
      <c r="AK19" s="4"/>
      <c r="AL19" s="4"/>
      <c r="AM19" s="4"/>
      <c r="AN19" s="4"/>
      <c r="AO19" s="4"/>
      <c r="AP19" s="4"/>
      <c r="AQ19" s="4"/>
      <c r="AR19" s="4"/>
      <c r="AS19" s="4"/>
      <c r="AT19" s="4"/>
      <c r="AU19" s="4"/>
    </row>
    <row r="20" spans="30:47">
      <c r="AD20" s="38"/>
      <c r="AF20" s="4"/>
      <c r="AG20" s="4"/>
      <c r="AH20" s="4"/>
      <c r="AI20" s="4"/>
      <c r="AJ20" s="4"/>
      <c r="AK20" s="4"/>
      <c r="AL20" s="4"/>
      <c r="AM20" s="4"/>
      <c r="AN20" s="4"/>
      <c r="AO20" s="4"/>
      <c r="AP20" s="4"/>
      <c r="AQ20" s="4"/>
      <c r="AR20" s="4"/>
      <c r="AS20" s="4"/>
      <c r="AT20" s="4"/>
      <c r="AU20" s="4"/>
    </row>
    <row r="21" spans="30:47">
      <c r="AD21" s="38"/>
      <c r="AF21" s="4"/>
      <c r="AG21" s="4"/>
      <c r="AH21" s="4"/>
      <c r="AI21" s="4"/>
      <c r="AJ21" s="4"/>
      <c r="AK21" s="4"/>
      <c r="AL21" s="4"/>
      <c r="AM21" s="4"/>
      <c r="AN21" s="4"/>
      <c r="AO21" s="4"/>
      <c r="AP21" s="4"/>
      <c r="AQ21" s="4"/>
      <c r="AR21" s="4"/>
      <c r="AS21" s="4"/>
      <c r="AT21" s="4"/>
      <c r="AU21" s="4"/>
    </row>
    <row r="22" spans="30:47">
      <c r="AD22" s="38"/>
      <c r="AF22" s="4"/>
      <c r="AG22" s="4"/>
      <c r="AH22" s="4"/>
      <c r="AI22" s="4"/>
      <c r="AJ22" s="4"/>
      <c r="AK22" s="4"/>
      <c r="AL22" s="4"/>
      <c r="AM22" s="4"/>
      <c r="AN22" s="4"/>
      <c r="AO22" s="4"/>
      <c r="AP22" s="4"/>
      <c r="AQ22" s="4"/>
      <c r="AR22" s="4"/>
      <c r="AS22" s="4"/>
      <c r="AT22" s="4"/>
      <c r="AU22" s="4"/>
    </row>
    <row r="23" spans="30:47">
      <c r="AD23" s="38"/>
      <c r="AF23" s="4"/>
      <c r="AG23" s="4"/>
      <c r="AH23" s="4"/>
      <c r="AI23" s="4"/>
      <c r="AJ23" s="4"/>
      <c r="AK23" s="4"/>
      <c r="AL23" s="4"/>
      <c r="AM23" s="4"/>
      <c r="AN23" s="4"/>
      <c r="AO23" s="4"/>
      <c r="AP23" s="4"/>
      <c r="AQ23" s="4"/>
      <c r="AR23" s="4"/>
      <c r="AS23" s="4"/>
      <c r="AT23" s="4"/>
      <c r="AU23" s="4"/>
    </row>
    <row r="24" spans="30:47">
      <c r="AD24" s="38"/>
      <c r="AF24" s="4"/>
      <c r="AG24" s="4"/>
      <c r="AH24" s="4"/>
      <c r="AI24" s="4"/>
      <c r="AJ24" s="4"/>
      <c r="AK24" s="4"/>
      <c r="AL24" s="4"/>
      <c r="AM24" s="4"/>
      <c r="AN24" s="4"/>
      <c r="AO24" s="4"/>
      <c r="AP24" s="4"/>
      <c r="AQ24" s="4"/>
      <c r="AR24" s="4"/>
      <c r="AS24" s="4"/>
      <c r="AT24" s="4"/>
      <c r="AU24" s="4"/>
    </row>
    <row r="25" spans="30:47">
      <c r="AD25" s="38"/>
      <c r="AF25" s="4"/>
      <c r="AG25" s="4"/>
      <c r="AH25" s="4"/>
      <c r="AI25" s="4"/>
      <c r="AJ25" s="4"/>
      <c r="AK25" s="4"/>
      <c r="AL25" s="4"/>
      <c r="AM25" s="4"/>
      <c r="AN25" s="4"/>
      <c r="AO25" s="4"/>
      <c r="AP25" s="4"/>
      <c r="AQ25" s="4"/>
      <c r="AR25" s="4"/>
      <c r="AS25" s="4"/>
      <c r="AT25" s="4"/>
      <c r="AU25" s="4"/>
    </row>
    <row r="26" spans="30:47">
      <c r="AD26" s="38"/>
      <c r="AF26" s="4"/>
      <c r="AG26" s="4"/>
      <c r="AH26" s="4"/>
      <c r="AI26" s="4"/>
      <c r="AJ26" s="4"/>
      <c r="AK26" s="4"/>
      <c r="AL26" s="4"/>
      <c r="AM26" s="4"/>
      <c r="AN26" s="4"/>
      <c r="AO26" s="4"/>
      <c r="AP26" s="4"/>
      <c r="AQ26" s="4"/>
      <c r="AR26" s="4"/>
      <c r="AS26" s="4"/>
      <c r="AT26" s="4"/>
      <c r="AU26" s="4"/>
    </row>
    <row r="27" spans="30:47">
      <c r="AD27" s="38"/>
      <c r="AF27" s="4"/>
      <c r="AG27" s="4"/>
      <c r="AH27" s="4"/>
      <c r="AI27" s="4"/>
      <c r="AJ27" s="4"/>
      <c r="AK27" s="4"/>
      <c r="AL27" s="4"/>
      <c r="AM27" s="4"/>
      <c r="AN27" s="4"/>
      <c r="AO27" s="4"/>
      <c r="AP27" s="4"/>
      <c r="AQ27" s="4"/>
      <c r="AR27" s="4"/>
      <c r="AS27" s="4"/>
      <c r="AT27" s="4"/>
      <c r="AU27" s="4"/>
    </row>
    <row r="28" spans="30:47">
      <c r="AD28" s="38"/>
      <c r="AF28" s="4"/>
      <c r="AG28" s="4"/>
      <c r="AH28" s="4"/>
      <c r="AI28" s="4"/>
      <c r="AJ28" s="4"/>
      <c r="AK28" s="4"/>
      <c r="AL28" s="4"/>
      <c r="AM28" s="4"/>
      <c r="AN28" s="4"/>
      <c r="AO28" s="4"/>
      <c r="AP28" s="4"/>
      <c r="AQ28" s="4"/>
      <c r="AR28" s="4"/>
      <c r="AS28" s="4"/>
      <c r="AT28" s="4"/>
      <c r="AU28" s="4"/>
    </row>
    <row r="29" spans="30:47">
      <c r="AD29" s="38"/>
      <c r="AF29" s="4"/>
      <c r="AG29" s="4"/>
      <c r="AH29" s="4"/>
      <c r="AI29" s="4"/>
      <c r="AJ29" s="4"/>
      <c r="AK29" s="4"/>
      <c r="AL29" s="4"/>
      <c r="AM29" s="4"/>
      <c r="AN29" s="4"/>
      <c r="AO29" s="4"/>
      <c r="AP29" s="4"/>
      <c r="AQ29" s="4"/>
      <c r="AR29" s="4"/>
      <c r="AS29" s="4"/>
      <c r="AT29" s="4"/>
      <c r="AU29" s="4"/>
    </row>
    <row r="30" spans="30:47">
      <c r="AD30" s="38"/>
      <c r="AF30" s="4"/>
      <c r="AG30" s="4"/>
      <c r="AH30" s="4"/>
      <c r="AI30" s="4"/>
      <c r="AJ30" s="4"/>
      <c r="AK30" s="4"/>
      <c r="AL30" s="4"/>
      <c r="AM30" s="4"/>
      <c r="AN30" s="4"/>
      <c r="AO30" s="4"/>
      <c r="AP30" s="4"/>
      <c r="AQ30" s="4"/>
      <c r="AR30" s="4"/>
      <c r="AS30" s="4"/>
      <c r="AT30" s="4"/>
      <c r="AU30" s="4"/>
    </row>
    <row r="31" spans="30:47">
      <c r="AD31" s="38"/>
      <c r="AF31" s="4"/>
      <c r="AG31" s="4"/>
      <c r="AH31" s="4"/>
      <c r="AI31" s="4"/>
      <c r="AJ31" s="4"/>
      <c r="AK31" s="4"/>
      <c r="AL31" s="4"/>
      <c r="AM31" s="4"/>
      <c r="AN31" s="4"/>
      <c r="AO31" s="4"/>
      <c r="AP31" s="4"/>
      <c r="AQ31" s="4"/>
      <c r="AR31" s="4"/>
      <c r="AS31" s="4"/>
      <c r="AT31" s="4"/>
      <c r="AU31" s="4"/>
    </row>
    <row r="32" spans="30:47">
      <c r="AD32" s="38"/>
      <c r="AF32" s="4"/>
      <c r="AG32" s="4"/>
      <c r="AH32" s="4"/>
      <c r="AI32" s="4"/>
      <c r="AJ32" s="4"/>
      <c r="AK32" s="4"/>
      <c r="AL32" s="4"/>
      <c r="AM32" s="4"/>
      <c r="AN32" s="4"/>
      <c r="AO32" s="4"/>
      <c r="AP32" s="4"/>
      <c r="AQ32" s="4"/>
      <c r="AR32" s="4"/>
      <c r="AS32" s="4"/>
      <c r="AT32" s="4"/>
      <c r="AU32" s="4"/>
    </row>
    <row r="33" spans="30:47">
      <c r="AD33" s="38"/>
      <c r="AF33" s="4"/>
      <c r="AG33" s="4"/>
      <c r="AH33" s="4"/>
      <c r="AI33" s="4"/>
      <c r="AJ33" s="4"/>
      <c r="AK33" s="4"/>
      <c r="AL33" s="4"/>
      <c r="AM33" s="4"/>
      <c r="AN33" s="4"/>
      <c r="AO33" s="4"/>
      <c r="AP33" s="4"/>
      <c r="AQ33" s="4"/>
      <c r="AR33" s="4"/>
      <c r="AS33" s="4"/>
      <c r="AT33" s="4"/>
      <c r="AU33" s="4"/>
    </row>
  </sheetData>
  <mergeCells count="9">
    <mergeCell ref="AC1:AW1"/>
    <mergeCell ref="D2:O2"/>
    <mergeCell ref="AO2:AR2"/>
    <mergeCell ref="P2:V2"/>
    <mergeCell ref="A1:A3"/>
    <mergeCell ref="B1:B3"/>
    <mergeCell ref="C1:C3"/>
    <mergeCell ref="D1:AA1"/>
    <mergeCell ref="AB1:AB3"/>
  </mergeCells>
  <phoneticPr fontId="1" type="noConversion"/>
  <conditionalFormatting sqref="AW4:AW7">
    <cfRule type="dataBar" priority="2">
      <dataBar>
        <cfvo type="min"/>
        <cfvo type="max"/>
        <color rgb="FF638EC6"/>
      </dataBar>
      <extLst>
        <ext xmlns:x14="http://schemas.microsoft.com/office/spreadsheetml/2009/9/main" uri="{B025F937-C7B1-47D3-B67F-A62EFF666E3E}">
          <x14:id>{AFCAA6B3-A5ED-4178-AF71-D3523A541B00}</x14:id>
        </ext>
      </extLst>
    </cfRule>
    <cfRule type="dataBar" priority="3">
      <dataBar>
        <cfvo type="min"/>
        <cfvo type="max"/>
        <color rgb="FF63C384"/>
      </dataBar>
      <extLst>
        <ext xmlns:x14="http://schemas.microsoft.com/office/spreadsheetml/2009/9/main" uri="{B025F937-C7B1-47D3-B67F-A62EFF666E3E}">
          <x14:id>{56A3CA07-FE7E-40E1-99AC-7073A2B2A568}</x14:id>
        </ext>
      </extLst>
    </cfRule>
  </conditionalFormatting>
  <conditionalFormatting sqref="AW4:AW8">
    <cfRule type="dataBar" priority="1">
      <dataBar>
        <cfvo type="min"/>
        <cfvo type="max"/>
        <color rgb="FF638EC6"/>
      </dataBar>
      <extLst>
        <ext xmlns:x14="http://schemas.microsoft.com/office/spreadsheetml/2009/9/main" uri="{B025F937-C7B1-47D3-B67F-A62EFF666E3E}">
          <x14:id>{72D7F930-A146-49FF-80AE-08B200789D08}</x14:id>
        </ext>
      </extLst>
    </cfRule>
  </conditionalFormatting>
  <pageMargins left="0.7" right="0.7" top="0.75" bottom="0.75" header="0.3" footer="0.3"/>
  <picture r:id="rId1"/>
  <extLst>
    <ext xmlns:x14="http://schemas.microsoft.com/office/spreadsheetml/2009/9/main" uri="{78C0D931-6437-407d-A8EE-F0AAD7539E65}">
      <x14:conditionalFormattings>
        <x14:conditionalFormatting xmlns:xm="http://schemas.microsoft.com/office/excel/2006/main">
          <x14:cfRule type="dataBar" id="{AFCAA6B3-A5ED-4178-AF71-D3523A541B00}">
            <x14:dataBar minLength="0" maxLength="100" gradient="0" direction="leftToRight">
              <x14:cfvo type="autoMin"/>
              <x14:cfvo type="autoMax"/>
              <x14:negativeFillColor rgb="FFFF0000"/>
              <x14:axisColor rgb="FF000000"/>
            </x14:dataBar>
          </x14:cfRule>
          <x14:cfRule type="dataBar" id="{56A3CA07-FE7E-40E1-99AC-7073A2B2A568}">
            <x14:dataBar minLength="0" maxLength="100" border="1" negativeBarBorderColorSameAsPositive="0">
              <x14:cfvo type="autoMin"/>
              <x14:cfvo type="autoMax"/>
              <x14:borderColor rgb="FF63C384"/>
              <x14:negativeFillColor rgb="FFFF0000"/>
              <x14:negativeBorderColor rgb="FFFF0000"/>
              <x14:axisColor rgb="FF000000"/>
            </x14:dataBar>
          </x14:cfRule>
          <xm:sqref>AW4:AW7</xm:sqref>
        </x14:conditionalFormatting>
        <x14:conditionalFormatting xmlns:xm="http://schemas.microsoft.com/office/excel/2006/main">
          <x14:cfRule type="dataBar" id="{72D7F930-A146-49FF-80AE-08B200789D08}">
            <x14:dataBar minLength="0" maxLength="100" gradient="0" axisPosition="middle">
              <x14:cfvo type="autoMin"/>
              <x14:cfvo type="autoMax"/>
              <x14:negativeFillColor rgb="FFFF0000"/>
              <x14:axisColor rgb="FF000000"/>
            </x14:dataBar>
          </x14:cfRule>
          <xm:sqref>AW4:AW8</xm:sqref>
        </x14:conditionalFormatting>
        <x14:conditionalFormatting xmlns:xm="http://schemas.microsoft.com/office/excel/2006/main">
          <x14:cfRule type="iconSet" priority="5" id="{5B6FB906-B02D-4C81-AE79-8A285B09DDEF}">
            <x14:iconSet iconSet="3Triangles" custom="1">
              <x14:cfvo type="percent">
                <xm:f>0</xm:f>
              </x14:cfvo>
              <x14:cfvo type="num">
                <xm:f>0</xm:f>
              </x14:cfvo>
              <x14:cfvo type="num" gte="0">
                <xm:f>0</xm:f>
              </x14:cfvo>
              <x14:cfIcon iconSet="3Triangles" iconId="0"/>
              <x14:cfIcon iconSet="3Triangles" iconId="1"/>
              <x14:cfIcon iconSet="3Triangles" iconId="2"/>
            </x14:iconSet>
          </x14:cfRule>
          <xm:sqref>W4:AA8</xm:sqref>
        </x14:conditionalFormatting>
        <x14:conditionalFormatting xmlns:xm="http://schemas.microsoft.com/office/excel/2006/main">
          <x14:cfRule type="iconSet" priority="4" id="{7AFB2249-AD29-481E-9544-28C9E678A8D5}">
            <x14:iconSet iconSet="3Arrows" custom="1">
              <x14:cfvo type="percent">
                <xm:f>0</xm:f>
              </x14:cfvo>
              <x14:cfvo type="num">
                <xm:f>-500</xm:f>
              </x14:cfvo>
              <x14:cfvo type="num" gte="0">
                <xm:f>0</xm:f>
              </x14:cfvo>
              <x14:cfIcon iconSet="3Arrows" iconId="0"/>
              <x14:cfIcon iconSet="4Arrows" iconId="1"/>
              <x14:cfIcon iconSet="4Arrows" iconId="2"/>
            </x14:iconSet>
          </x14:cfRule>
          <xm:sqref>AV4:AV8</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'2023年7月'!D4:V4</xm:f>
              <xm:sqref>AA4</xm:sqref>
            </x14:sparkline>
            <x14:sparkline>
              <xm:f>'2023年7月'!D5:V5</xm:f>
              <xm:sqref>AA5</xm:sqref>
            </x14:sparkline>
            <x14:sparkline>
              <xm:f>'2023年7月'!D6:V6</xm:f>
              <xm:sqref>AA6</xm:sqref>
            </x14:sparkline>
            <x14:sparkline>
              <xm:f>'2023年7月'!D7:V7</xm:f>
              <xm:sqref>AA7</xm:sqref>
            </x14:sparkline>
            <x14:sparkline>
              <xm:f>'2023年7月'!D8:V8</xm:f>
              <xm:sqref>AA8</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3"/>
  <sheetViews>
    <sheetView zoomScale="90" zoomScaleNormal="90" workbookViewId="0">
      <selection activeCell="AC6" sqref="AC6"/>
    </sheetView>
  </sheetViews>
  <sheetFormatPr defaultColWidth="9" defaultRowHeight="13.5"/>
  <cols>
    <col min="1" max="1" width="5.140625" style="4" customWidth="1"/>
    <col min="2" max="2" width="8.5703125" style="4" bestFit="1" customWidth="1"/>
    <col min="3" max="3" width="18.42578125" style="4" bestFit="1" customWidth="1"/>
    <col min="4" max="11" width="9.85546875" style="4" hidden="1" customWidth="1"/>
    <col min="12" max="12" width="13.140625" style="4" hidden="1" customWidth="1"/>
    <col min="13" max="13" width="9.85546875" style="4" hidden="1" customWidth="1"/>
    <col min="14" max="15" width="12.42578125" style="4" hidden="1" customWidth="1"/>
    <col min="16" max="23" width="12.42578125" style="4" customWidth="1"/>
    <col min="24" max="24" width="10.5703125" style="4" customWidth="1"/>
    <col min="25" max="26" width="10" style="4" customWidth="1"/>
    <col min="27" max="27" width="11.140625" style="4" customWidth="1"/>
    <col min="28" max="28" width="17.140625" style="4" customWidth="1"/>
    <col min="29" max="29" width="151" style="4" customWidth="1"/>
    <col min="30" max="30" width="12.42578125" style="4" customWidth="1"/>
    <col min="31" max="31" width="11" style="4" customWidth="1"/>
    <col min="32" max="32" width="11.85546875" style="4" customWidth="1"/>
    <col min="33" max="33" width="11.7109375" style="25" customWidth="1"/>
    <col min="34" max="34" width="10.85546875" style="25" customWidth="1"/>
    <col min="35" max="35" width="11" style="25" customWidth="1"/>
    <col min="36" max="36" width="13.28515625" style="25" customWidth="1"/>
    <col min="37" max="37" width="11" style="25" customWidth="1"/>
    <col min="38" max="39" width="11.28515625" style="25" customWidth="1"/>
    <col min="40" max="40" width="11.42578125" style="25" bestFit="1" customWidth="1"/>
    <col min="41" max="41" width="11" style="25" customWidth="1"/>
    <col min="42" max="42" width="10.42578125" style="25" customWidth="1"/>
    <col min="43" max="43" width="9.7109375" style="25" customWidth="1"/>
    <col min="44" max="44" width="9.85546875" style="25" customWidth="1"/>
    <col min="45" max="45" width="12" style="25" customWidth="1"/>
    <col min="46" max="47" width="11.42578125" style="25" customWidth="1"/>
    <col min="48" max="49" width="10.7109375" style="25" customWidth="1"/>
    <col min="50" max="50" width="20.7109375" style="4" bestFit="1" customWidth="1"/>
    <col min="51" max="51" width="24.42578125" style="4" customWidth="1"/>
    <col min="52" max="16384" width="9" style="4"/>
  </cols>
  <sheetData>
    <row r="1" spans="1:51" s="2" customFormat="1" ht="23.45" customHeight="1" thickBot="1">
      <c r="A1" s="225" t="s">
        <v>38</v>
      </c>
      <c r="B1" s="225" t="s">
        <v>21</v>
      </c>
      <c r="C1" s="225" t="s">
        <v>37</v>
      </c>
      <c r="D1" s="227" t="s">
        <v>155</v>
      </c>
      <c r="E1" s="226"/>
      <c r="F1" s="226"/>
      <c r="G1" s="226"/>
      <c r="H1" s="226"/>
      <c r="I1" s="226"/>
      <c r="J1" s="226"/>
      <c r="K1" s="226"/>
      <c r="L1" s="226"/>
      <c r="M1" s="226"/>
      <c r="N1" s="226"/>
      <c r="O1" s="226"/>
      <c r="P1" s="226"/>
      <c r="Q1" s="226"/>
      <c r="R1" s="226"/>
      <c r="S1" s="226"/>
      <c r="T1" s="226"/>
      <c r="U1" s="226"/>
      <c r="V1" s="226"/>
      <c r="W1" s="226"/>
      <c r="X1" s="226"/>
      <c r="Y1" s="226"/>
      <c r="Z1" s="226"/>
      <c r="AA1" s="226"/>
      <c r="AB1" s="238"/>
      <c r="AC1" s="225" t="s">
        <v>46</v>
      </c>
      <c r="AD1" s="214" t="s">
        <v>117</v>
      </c>
      <c r="AE1" s="214"/>
      <c r="AF1" s="214"/>
      <c r="AG1" s="214"/>
      <c r="AH1" s="214"/>
      <c r="AI1" s="214"/>
      <c r="AJ1" s="214"/>
      <c r="AK1" s="214"/>
      <c r="AL1" s="214"/>
      <c r="AM1" s="214"/>
      <c r="AN1" s="214"/>
      <c r="AO1" s="214"/>
      <c r="AP1" s="214"/>
      <c r="AQ1" s="214"/>
      <c r="AR1" s="214"/>
      <c r="AS1" s="214"/>
      <c r="AT1" s="214"/>
      <c r="AU1" s="214"/>
      <c r="AV1" s="214"/>
      <c r="AW1" s="214"/>
      <c r="AX1" s="214"/>
      <c r="AY1" s="214"/>
    </row>
    <row r="2" spans="1:51" ht="23.45" customHeight="1" thickTop="1" thickBot="1">
      <c r="A2" s="225"/>
      <c r="B2" s="225"/>
      <c r="C2" s="231"/>
      <c r="D2" s="232">
        <v>2022</v>
      </c>
      <c r="E2" s="233"/>
      <c r="F2" s="233"/>
      <c r="G2" s="233"/>
      <c r="H2" s="233"/>
      <c r="I2" s="233"/>
      <c r="J2" s="233"/>
      <c r="K2" s="233"/>
      <c r="L2" s="233"/>
      <c r="M2" s="233"/>
      <c r="N2" s="233"/>
      <c r="O2" s="234"/>
      <c r="P2" s="230">
        <v>2023</v>
      </c>
      <c r="Q2" s="230"/>
      <c r="R2" s="230"/>
      <c r="S2" s="230"/>
      <c r="T2" s="230"/>
      <c r="U2" s="230"/>
      <c r="V2" s="230"/>
      <c r="W2" s="230"/>
      <c r="X2" s="136"/>
      <c r="Y2" s="136"/>
      <c r="Z2" s="136"/>
      <c r="AA2" s="136"/>
      <c r="AB2" s="137"/>
      <c r="AC2" s="225"/>
      <c r="AD2" s="138">
        <v>2022</v>
      </c>
      <c r="AE2" s="138"/>
      <c r="AF2" s="138"/>
      <c r="AG2" s="138"/>
      <c r="AH2" s="138"/>
      <c r="AI2" s="138"/>
      <c r="AJ2" s="138"/>
      <c r="AK2" s="138"/>
      <c r="AL2" s="138"/>
      <c r="AM2" s="138"/>
      <c r="AN2" s="138"/>
      <c r="AO2" s="138"/>
      <c r="AP2" s="236">
        <v>2023</v>
      </c>
      <c r="AQ2" s="237"/>
      <c r="AR2" s="237"/>
      <c r="AS2" s="237"/>
      <c r="AT2" s="175"/>
      <c r="AU2" s="175"/>
      <c r="AV2" s="175"/>
      <c r="AW2" s="177"/>
      <c r="AX2" s="175"/>
      <c r="AY2" s="175"/>
    </row>
    <row r="3" spans="1:51" ht="25.5" customHeight="1" thickTop="1">
      <c r="A3" s="225"/>
      <c r="B3" s="225"/>
      <c r="C3" s="225"/>
      <c r="D3" s="132" t="s">
        <v>0</v>
      </c>
      <c r="E3" s="109" t="s">
        <v>7</v>
      </c>
      <c r="F3" s="109" t="s">
        <v>26</v>
      </c>
      <c r="G3" s="109" t="s">
        <v>52</v>
      </c>
      <c r="H3" s="109" t="s">
        <v>72</v>
      </c>
      <c r="I3" s="109" t="s">
        <v>80</v>
      </c>
      <c r="J3" s="109" t="s">
        <v>88</v>
      </c>
      <c r="K3" s="109" t="s">
        <v>96</v>
      </c>
      <c r="L3" s="109" t="s">
        <v>107</v>
      </c>
      <c r="M3" s="109" t="s">
        <v>121</v>
      </c>
      <c r="N3" s="109" t="s">
        <v>141</v>
      </c>
      <c r="O3" s="157" t="s">
        <v>142</v>
      </c>
      <c r="P3" s="159" t="s">
        <v>0</v>
      </c>
      <c r="Q3" s="159" t="s">
        <v>7</v>
      </c>
      <c r="R3" s="159" t="s">
        <v>26</v>
      </c>
      <c r="S3" s="159" t="s">
        <v>191</v>
      </c>
      <c r="T3" s="159" t="s">
        <v>72</v>
      </c>
      <c r="U3" s="159" t="s">
        <v>226</v>
      </c>
      <c r="V3" s="159" t="s">
        <v>244</v>
      </c>
      <c r="W3" s="159" t="s">
        <v>100</v>
      </c>
      <c r="X3" s="158" t="s">
        <v>39</v>
      </c>
      <c r="Y3" s="133" t="s">
        <v>40</v>
      </c>
      <c r="Z3" s="134" t="s">
        <v>69</v>
      </c>
      <c r="AA3" s="134" t="s">
        <v>101</v>
      </c>
      <c r="AB3" s="135" t="s">
        <v>53</v>
      </c>
      <c r="AC3" s="225"/>
      <c r="AD3" s="102" t="s">
        <v>63</v>
      </c>
      <c r="AE3" s="176" t="s">
        <v>7</v>
      </c>
      <c r="AF3" s="176" t="s">
        <v>26</v>
      </c>
      <c r="AG3" s="176" t="s">
        <v>52</v>
      </c>
      <c r="AH3" s="176" t="s">
        <v>72</v>
      </c>
      <c r="AI3" s="176" t="s">
        <v>80</v>
      </c>
      <c r="AJ3" s="176" t="s">
        <v>88</v>
      </c>
      <c r="AK3" s="176" t="s">
        <v>100</v>
      </c>
      <c r="AL3" s="176" t="s">
        <v>114</v>
      </c>
      <c r="AM3" s="176" t="s">
        <v>120</v>
      </c>
      <c r="AN3" s="176" t="s">
        <v>134</v>
      </c>
      <c r="AO3" s="176" t="s">
        <v>143</v>
      </c>
      <c r="AP3" s="176" t="s">
        <v>158</v>
      </c>
      <c r="AQ3" s="176" t="s">
        <v>7</v>
      </c>
      <c r="AR3" s="176" t="s">
        <v>26</v>
      </c>
      <c r="AS3" s="176" t="s">
        <v>191</v>
      </c>
      <c r="AT3" s="176" t="s">
        <v>72</v>
      </c>
      <c r="AU3" s="176" t="s">
        <v>80</v>
      </c>
      <c r="AV3" s="176" t="s">
        <v>244</v>
      </c>
      <c r="AW3" s="178" t="s">
        <v>100</v>
      </c>
      <c r="AX3" s="87" t="s">
        <v>159</v>
      </c>
      <c r="AY3" s="139" t="s">
        <v>160</v>
      </c>
    </row>
    <row r="4" spans="1:51" ht="126.75" customHeight="1">
      <c r="A4" s="98">
        <v>1</v>
      </c>
      <c r="B4" s="149" t="s">
        <v>264</v>
      </c>
      <c r="C4" s="99" t="s">
        <v>261</v>
      </c>
      <c r="D4" s="120">
        <v>115000</v>
      </c>
      <c r="E4" s="121">
        <v>100000</v>
      </c>
      <c r="F4" s="121">
        <v>88000</v>
      </c>
      <c r="G4" s="121">
        <v>83500</v>
      </c>
      <c r="H4" s="122">
        <v>83000</v>
      </c>
      <c r="I4" s="121">
        <v>79000</v>
      </c>
      <c r="J4" s="121">
        <v>79000</v>
      </c>
      <c r="K4" s="121">
        <v>76500</v>
      </c>
      <c r="L4" s="121">
        <v>76300</v>
      </c>
      <c r="M4" s="121">
        <v>74500</v>
      </c>
      <c r="N4" s="122">
        <v>71600</v>
      </c>
      <c r="O4" s="140">
        <v>68600</v>
      </c>
      <c r="P4" s="141">
        <v>65500</v>
      </c>
      <c r="Q4" s="141">
        <v>63400</v>
      </c>
      <c r="R4" s="141">
        <v>60900</v>
      </c>
      <c r="S4" s="141">
        <v>55000</v>
      </c>
      <c r="T4" s="141">
        <v>49300</v>
      </c>
      <c r="U4" s="146">
        <v>49300</v>
      </c>
      <c r="V4" s="146">
        <v>48000</v>
      </c>
      <c r="W4" s="146">
        <v>48100</v>
      </c>
      <c r="X4" s="167">
        <f>W4/V4-1</f>
        <v>2.083333333333437E-3</v>
      </c>
      <c r="Y4" s="150">
        <f>W4/K4-1</f>
        <v>-0.37124183006535949</v>
      </c>
      <c r="Z4" s="150">
        <f>W4/T4-1</f>
        <v>-2.4340770791075106E-2</v>
      </c>
      <c r="AA4" s="150">
        <f>W4/Q4-1</f>
        <v>-0.24132492113564674</v>
      </c>
      <c r="AB4" s="69"/>
      <c r="AC4" s="142" t="s">
        <v>269</v>
      </c>
      <c r="AD4" s="124" t="s">
        <v>64</v>
      </c>
      <c r="AE4" s="124">
        <v>94500</v>
      </c>
      <c r="AF4" s="125">
        <v>75000</v>
      </c>
      <c r="AG4" s="125">
        <v>80000</v>
      </c>
      <c r="AH4" s="125">
        <v>80000</v>
      </c>
      <c r="AI4" s="125">
        <v>75500</v>
      </c>
      <c r="AJ4" s="125">
        <v>76000</v>
      </c>
      <c r="AK4" s="125">
        <v>74500</v>
      </c>
      <c r="AL4" s="125" t="s">
        <v>115</v>
      </c>
      <c r="AM4" s="125">
        <v>74300</v>
      </c>
      <c r="AN4" s="125">
        <v>70500</v>
      </c>
      <c r="AO4" s="125">
        <v>67000</v>
      </c>
      <c r="AP4" s="125">
        <v>64000</v>
      </c>
      <c r="AQ4" s="125">
        <v>61500</v>
      </c>
      <c r="AR4" s="125">
        <v>57500</v>
      </c>
      <c r="AS4" s="125">
        <v>52000</v>
      </c>
      <c r="AT4" s="125">
        <v>48000</v>
      </c>
      <c r="AU4" s="125">
        <v>48000</v>
      </c>
      <c r="AV4" s="125">
        <v>47000</v>
      </c>
      <c r="AW4" s="125">
        <v>47800</v>
      </c>
      <c r="AX4" s="89">
        <f>AW4-AK4</f>
        <v>-26700</v>
      </c>
      <c r="AY4" s="90">
        <f>AW4/AK4-1</f>
        <v>-0.35838926174496644</v>
      </c>
    </row>
    <row r="5" spans="1:51" ht="159" customHeight="1">
      <c r="A5" s="98">
        <v>2</v>
      </c>
      <c r="B5" s="149" t="s">
        <v>178</v>
      </c>
      <c r="C5" s="99" t="s">
        <v>228</v>
      </c>
      <c r="D5" s="120">
        <v>210000</v>
      </c>
      <c r="E5" s="121">
        <v>175000</v>
      </c>
      <c r="F5" s="121">
        <v>175000</v>
      </c>
      <c r="G5" s="121">
        <v>160000</v>
      </c>
      <c r="H5" s="122">
        <v>155000</v>
      </c>
      <c r="I5" s="121">
        <v>147800</v>
      </c>
      <c r="J5" s="121">
        <v>154500</v>
      </c>
      <c r="K5" s="121">
        <v>157500</v>
      </c>
      <c r="L5" s="121">
        <v>157500</v>
      </c>
      <c r="M5" s="121">
        <v>156900</v>
      </c>
      <c r="N5" s="122">
        <v>149900</v>
      </c>
      <c r="O5" s="140">
        <v>135000</v>
      </c>
      <c r="P5" s="141">
        <v>135000</v>
      </c>
      <c r="Q5" s="141">
        <v>126000</v>
      </c>
      <c r="R5" s="141">
        <v>118400</v>
      </c>
      <c r="S5" s="141">
        <v>100900</v>
      </c>
      <c r="T5" s="141">
        <v>89900</v>
      </c>
      <c r="U5" s="146">
        <v>90000</v>
      </c>
      <c r="V5" s="146">
        <v>90000</v>
      </c>
      <c r="W5" s="146">
        <v>90900</v>
      </c>
      <c r="X5" s="167">
        <f t="shared" ref="X5:X8" si="0">W5/V5-1</f>
        <v>1.0000000000000009E-2</v>
      </c>
      <c r="Y5" s="150">
        <f t="shared" ref="Y5:Y8" si="1">W5/K5-1</f>
        <v>-0.42285714285714282</v>
      </c>
      <c r="Z5" s="150">
        <f t="shared" ref="Z5:Z8" si="2">W5/T5-1</f>
        <v>1.1123470522803158E-2</v>
      </c>
      <c r="AA5" s="150">
        <f t="shared" ref="AA5:AA8" si="3">W5/Q5-1</f>
        <v>-0.27857142857142858</v>
      </c>
      <c r="AB5" s="69"/>
      <c r="AC5" s="142" t="s">
        <v>270</v>
      </c>
      <c r="AD5" s="124" t="s">
        <v>65</v>
      </c>
      <c r="AE5" s="124">
        <v>125000</v>
      </c>
      <c r="AF5" s="125">
        <v>125000</v>
      </c>
      <c r="AG5" s="124">
        <v>125000</v>
      </c>
      <c r="AH5" s="125">
        <v>125000</v>
      </c>
      <c r="AI5" s="125">
        <v>125000</v>
      </c>
      <c r="AJ5" s="125">
        <v>147000</v>
      </c>
      <c r="AK5" s="125">
        <v>147500</v>
      </c>
      <c r="AL5" s="125" t="s">
        <v>116</v>
      </c>
      <c r="AM5" s="125" t="s">
        <v>116</v>
      </c>
      <c r="AN5" s="125">
        <v>147500</v>
      </c>
      <c r="AO5" s="125" t="s">
        <v>174</v>
      </c>
      <c r="AP5" s="125">
        <v>128000</v>
      </c>
      <c r="AQ5" s="125">
        <v>125000</v>
      </c>
      <c r="AR5" s="125">
        <v>117000</v>
      </c>
      <c r="AS5" s="125">
        <v>92500</v>
      </c>
      <c r="AT5" s="125">
        <v>87500</v>
      </c>
      <c r="AU5" s="125">
        <v>88000</v>
      </c>
      <c r="AV5" s="125">
        <v>86500</v>
      </c>
      <c r="AW5" s="125">
        <v>90000</v>
      </c>
      <c r="AX5" s="89">
        <f t="shared" ref="AX5" si="4">AW5-AK5</f>
        <v>-57500</v>
      </c>
      <c r="AY5" s="90">
        <f t="shared" ref="AY5:AY6" si="5">AW5/AK5-1</f>
        <v>-0.38983050847457623</v>
      </c>
    </row>
    <row r="6" spans="1:51" ht="60.75" customHeight="1">
      <c r="A6" s="98">
        <v>3</v>
      </c>
      <c r="B6" s="149" t="s">
        <v>262</v>
      </c>
      <c r="C6" s="99" t="s">
        <v>229</v>
      </c>
      <c r="D6" s="120">
        <v>650000</v>
      </c>
      <c r="E6" s="121">
        <v>600000</v>
      </c>
      <c r="F6" s="121">
        <v>650000</v>
      </c>
      <c r="G6" s="121">
        <v>695000</v>
      </c>
      <c r="H6" s="122">
        <v>695000</v>
      </c>
      <c r="I6" s="121">
        <v>700000</v>
      </c>
      <c r="J6" s="121">
        <v>695000</v>
      </c>
      <c r="K6" s="121">
        <v>695000</v>
      </c>
      <c r="L6" s="121">
        <v>695000</v>
      </c>
      <c r="M6" s="121">
        <v>690000</v>
      </c>
      <c r="N6" s="122">
        <v>650000</v>
      </c>
      <c r="O6" s="140">
        <v>650000</v>
      </c>
      <c r="P6" s="141">
        <v>640000</v>
      </c>
      <c r="Q6" s="141">
        <v>645000</v>
      </c>
      <c r="R6" s="141">
        <v>645000</v>
      </c>
      <c r="S6" s="141">
        <v>630000</v>
      </c>
      <c r="T6" s="141">
        <v>600000</v>
      </c>
      <c r="U6" s="146">
        <v>590000</v>
      </c>
      <c r="V6" s="146">
        <v>590000</v>
      </c>
      <c r="W6" s="146">
        <v>560000</v>
      </c>
      <c r="X6" s="167">
        <f t="shared" si="0"/>
        <v>-5.084745762711862E-2</v>
      </c>
      <c r="Y6" s="150">
        <f t="shared" si="1"/>
        <v>-0.19424460431654678</v>
      </c>
      <c r="Z6" s="150">
        <f t="shared" si="2"/>
        <v>-6.6666666666666652E-2</v>
      </c>
      <c r="AA6" s="150">
        <f t="shared" si="3"/>
        <v>-0.13178294573643412</v>
      </c>
      <c r="AB6" s="69"/>
      <c r="AC6" s="143" t="s">
        <v>283</v>
      </c>
      <c r="AD6" s="124" t="s">
        <v>66</v>
      </c>
      <c r="AE6" s="124" t="s">
        <v>58</v>
      </c>
      <c r="AF6" s="126" t="s">
        <v>30</v>
      </c>
      <c r="AG6" s="124">
        <f>AVERAGE(400000,450000)</f>
        <v>425000</v>
      </c>
      <c r="AH6" s="125">
        <v>450000</v>
      </c>
      <c r="AI6" s="125" t="s">
        <v>66</v>
      </c>
      <c r="AJ6" s="125">
        <f>AVERAGE(450000,500000)</f>
        <v>475000</v>
      </c>
      <c r="AK6" s="125">
        <v>500000</v>
      </c>
      <c r="AL6" s="125">
        <v>500000</v>
      </c>
      <c r="AM6" s="125">
        <v>500000</v>
      </c>
      <c r="AN6" s="125">
        <v>500000</v>
      </c>
      <c r="AO6" s="125" t="s">
        <v>175</v>
      </c>
      <c r="AP6" s="125" t="s">
        <v>175</v>
      </c>
      <c r="AQ6" s="125" t="s">
        <v>176</v>
      </c>
      <c r="AR6" s="125">
        <v>545000</v>
      </c>
      <c r="AS6" s="162" t="s">
        <v>198</v>
      </c>
      <c r="AT6" s="125">
        <v>450000</v>
      </c>
      <c r="AU6" s="125">
        <v>450000</v>
      </c>
      <c r="AV6" s="125">
        <v>450000</v>
      </c>
      <c r="AW6" s="125">
        <v>450000</v>
      </c>
      <c r="AX6" s="89">
        <f>AW6-AK6</f>
        <v>-50000</v>
      </c>
      <c r="AY6" s="90">
        <f t="shared" si="5"/>
        <v>-9.9999999999999978E-2</v>
      </c>
    </row>
    <row r="7" spans="1:51" ht="102" customHeight="1">
      <c r="A7" s="98">
        <v>4</v>
      </c>
      <c r="B7" s="149" t="s">
        <v>265</v>
      </c>
      <c r="C7" s="99" t="s">
        <v>230</v>
      </c>
      <c r="D7" s="120">
        <v>600000</v>
      </c>
      <c r="E7" s="121">
        <v>580000</v>
      </c>
      <c r="F7" s="121">
        <v>570000</v>
      </c>
      <c r="G7" s="121">
        <v>530000</v>
      </c>
      <c r="H7" s="122">
        <v>520000</v>
      </c>
      <c r="I7" s="121">
        <v>510000</v>
      </c>
      <c r="J7" s="121">
        <v>490000</v>
      </c>
      <c r="K7" s="121">
        <v>485000</v>
      </c>
      <c r="L7" s="121">
        <v>470000</v>
      </c>
      <c r="M7" s="121">
        <v>460000</v>
      </c>
      <c r="N7" s="122">
        <v>455000</v>
      </c>
      <c r="O7" s="140">
        <v>425000</v>
      </c>
      <c r="P7" s="141">
        <v>420000</v>
      </c>
      <c r="Q7" s="141">
        <v>410000</v>
      </c>
      <c r="R7" s="168">
        <v>396000</v>
      </c>
      <c r="S7" s="168">
        <v>372000</v>
      </c>
      <c r="T7" s="168">
        <v>362000</v>
      </c>
      <c r="U7" s="151">
        <v>350000</v>
      </c>
      <c r="V7" s="151">
        <v>330000</v>
      </c>
      <c r="W7" s="151">
        <v>330000</v>
      </c>
      <c r="X7" s="167">
        <f t="shared" si="0"/>
        <v>0</v>
      </c>
      <c r="Y7" s="150">
        <f t="shared" si="1"/>
        <v>-0.31958762886597936</v>
      </c>
      <c r="Z7" s="150">
        <f t="shared" si="2"/>
        <v>-8.8397790055248615E-2</v>
      </c>
      <c r="AA7" s="150">
        <f t="shared" si="3"/>
        <v>-0.19512195121951215</v>
      </c>
      <c r="AB7" s="69"/>
      <c r="AC7" s="142" t="s">
        <v>268</v>
      </c>
      <c r="AD7" s="124" t="s">
        <v>59</v>
      </c>
      <c r="AE7" s="124" t="s">
        <v>59</v>
      </c>
      <c r="AF7" s="153">
        <f>AVERAGE(550000,560000)</f>
        <v>555000</v>
      </c>
      <c r="AG7" s="124">
        <f>AVERAGE(500000,520000)</f>
        <v>510000</v>
      </c>
      <c r="AH7" s="125">
        <v>500000</v>
      </c>
      <c r="AI7" s="125">
        <v>485000</v>
      </c>
      <c r="AJ7" s="125">
        <v>470000</v>
      </c>
      <c r="AK7" s="125">
        <v>470000</v>
      </c>
      <c r="AL7" s="125">
        <v>445000</v>
      </c>
      <c r="AM7" s="125">
        <v>445000</v>
      </c>
      <c r="AN7" s="125">
        <v>445000</v>
      </c>
      <c r="AO7" s="125">
        <v>400000</v>
      </c>
      <c r="AP7" s="125">
        <v>400000</v>
      </c>
      <c r="AQ7" s="125">
        <v>400000</v>
      </c>
      <c r="AR7" s="125">
        <v>385000</v>
      </c>
      <c r="AS7" s="125">
        <v>360000</v>
      </c>
      <c r="AT7" s="125">
        <v>325000</v>
      </c>
      <c r="AU7" s="125">
        <v>325000</v>
      </c>
      <c r="AV7" s="125">
        <v>325000</v>
      </c>
      <c r="AW7" s="125">
        <v>325000</v>
      </c>
      <c r="AX7" s="89">
        <f>AW7-AK7</f>
        <v>-145000</v>
      </c>
      <c r="AY7" s="90">
        <f>AW7/AK7-1</f>
        <v>-0.30851063829787229</v>
      </c>
    </row>
    <row r="8" spans="1:51" ht="223.5" customHeight="1">
      <c r="A8" s="98">
        <v>5</v>
      </c>
      <c r="B8" s="149" t="s">
        <v>263</v>
      </c>
      <c r="C8" s="99" t="s">
        <v>231</v>
      </c>
      <c r="D8" s="120">
        <v>78500</v>
      </c>
      <c r="E8" s="121">
        <v>76000</v>
      </c>
      <c r="F8" s="121">
        <v>72300</v>
      </c>
      <c r="G8" s="121">
        <v>63300</v>
      </c>
      <c r="H8" s="122">
        <v>65000</v>
      </c>
      <c r="I8" s="121">
        <v>65300</v>
      </c>
      <c r="J8" s="121">
        <v>64600</v>
      </c>
      <c r="K8" s="121">
        <v>62500</v>
      </c>
      <c r="L8" s="121">
        <v>59300</v>
      </c>
      <c r="M8" s="121">
        <v>59000</v>
      </c>
      <c r="N8" s="122">
        <v>54300</v>
      </c>
      <c r="O8" s="140">
        <v>50500</v>
      </c>
      <c r="P8" s="141">
        <v>47500</v>
      </c>
      <c r="Q8" s="141">
        <v>46400</v>
      </c>
      <c r="R8" s="141">
        <v>41700</v>
      </c>
      <c r="S8" s="141">
        <v>36100</v>
      </c>
      <c r="T8" s="141">
        <v>29300</v>
      </c>
      <c r="U8" s="146">
        <v>24200</v>
      </c>
      <c r="V8" s="146">
        <v>27500</v>
      </c>
      <c r="W8" s="146">
        <v>35800</v>
      </c>
      <c r="X8" s="167">
        <f t="shared" si="0"/>
        <v>0.30181818181818176</v>
      </c>
      <c r="Y8" s="150">
        <f t="shared" si="1"/>
        <v>-0.42720000000000002</v>
      </c>
      <c r="Z8" s="150">
        <f t="shared" si="2"/>
        <v>0.22184300341296925</v>
      </c>
      <c r="AA8" s="150">
        <f t="shared" si="3"/>
        <v>-0.22844827586206895</v>
      </c>
      <c r="AB8" s="69"/>
      <c r="AC8" s="142" t="s">
        <v>271</v>
      </c>
      <c r="AD8" s="124">
        <v>46000</v>
      </c>
      <c r="AE8" s="124" t="s">
        <v>166</v>
      </c>
      <c r="AF8" s="124" t="s">
        <v>166</v>
      </c>
      <c r="AG8" s="124" t="s">
        <v>166</v>
      </c>
      <c r="AH8" s="124" t="s">
        <v>166</v>
      </c>
      <c r="AI8" s="124" t="s">
        <v>166</v>
      </c>
      <c r="AJ8" s="124" t="s">
        <v>166</v>
      </c>
      <c r="AK8" s="124" t="s">
        <v>166</v>
      </c>
      <c r="AL8" s="124" t="s">
        <v>166</v>
      </c>
      <c r="AM8" s="124" t="s">
        <v>166</v>
      </c>
      <c r="AN8" s="124" t="s">
        <v>166</v>
      </c>
      <c r="AO8" s="124" t="s">
        <v>166</v>
      </c>
      <c r="AP8" s="125">
        <v>46000</v>
      </c>
      <c r="AQ8" s="125">
        <v>45000</v>
      </c>
      <c r="AR8" s="125">
        <v>40000</v>
      </c>
      <c r="AS8" s="125">
        <f>AVERAGE(31000,32500)</f>
        <v>31750</v>
      </c>
      <c r="AT8" s="125">
        <v>27500</v>
      </c>
      <c r="AU8" s="125">
        <v>23570</v>
      </c>
      <c r="AV8" s="125">
        <v>26500</v>
      </c>
      <c r="AW8" s="125">
        <v>34000</v>
      </c>
      <c r="AX8" s="89" t="s">
        <v>166</v>
      </c>
      <c r="AY8" s="164" t="s">
        <v>166</v>
      </c>
    </row>
    <row r="9" spans="1:51">
      <c r="A9" s="32" t="s">
        <v>42</v>
      </c>
      <c r="U9" s="171"/>
      <c r="V9" s="171"/>
      <c r="W9" s="171"/>
      <c r="AE9" s="38"/>
      <c r="AF9" s="38"/>
      <c r="AV9" s="174"/>
      <c r="AW9" s="174"/>
      <c r="AX9" s="174"/>
    </row>
    <row r="10" spans="1:51" ht="17.25">
      <c r="A10" s="179" t="s">
        <v>266</v>
      </c>
      <c r="AE10" s="38"/>
    </row>
    <row r="11" spans="1:51">
      <c r="A11" s="180" t="s">
        <v>267</v>
      </c>
      <c r="AE11" s="38"/>
    </row>
    <row r="12" spans="1:51">
      <c r="AE12" s="38"/>
    </row>
    <row r="13" spans="1:51">
      <c r="AE13" s="38"/>
    </row>
    <row r="14" spans="1:51">
      <c r="AE14" s="38"/>
    </row>
    <row r="15" spans="1:51">
      <c r="AE15" s="38"/>
    </row>
    <row r="16" spans="1:51">
      <c r="AE16" s="38"/>
    </row>
    <row r="17" spans="31:49">
      <c r="AE17" s="38"/>
      <c r="AG17" s="4"/>
      <c r="AH17" s="4"/>
      <c r="AI17" s="4"/>
      <c r="AJ17" s="4"/>
      <c r="AK17" s="4"/>
      <c r="AL17" s="4"/>
      <c r="AM17" s="4"/>
      <c r="AN17" s="4"/>
      <c r="AO17" s="4"/>
      <c r="AP17" s="4"/>
      <c r="AQ17" s="4"/>
      <c r="AR17" s="4"/>
      <c r="AS17" s="4"/>
      <c r="AT17" s="4"/>
      <c r="AU17" s="4"/>
      <c r="AV17" s="4"/>
      <c r="AW17" s="4"/>
    </row>
    <row r="18" spans="31:49">
      <c r="AE18" s="38"/>
      <c r="AG18" s="4"/>
      <c r="AH18" s="4"/>
      <c r="AI18" s="4"/>
      <c r="AJ18" s="4"/>
      <c r="AK18" s="4"/>
      <c r="AL18" s="4"/>
      <c r="AM18" s="4"/>
      <c r="AN18" s="4"/>
      <c r="AO18" s="4"/>
      <c r="AP18" s="4"/>
      <c r="AQ18" s="4"/>
      <c r="AR18" s="4"/>
      <c r="AS18" s="4"/>
      <c r="AT18" s="4"/>
      <c r="AU18" s="4"/>
      <c r="AV18" s="4"/>
      <c r="AW18" s="4"/>
    </row>
    <row r="19" spans="31:49">
      <c r="AE19" s="38"/>
      <c r="AG19" s="4"/>
      <c r="AH19" s="4"/>
      <c r="AI19" s="4"/>
      <c r="AJ19" s="4"/>
      <c r="AK19" s="4"/>
      <c r="AL19" s="4"/>
      <c r="AM19" s="4"/>
      <c r="AN19" s="4"/>
      <c r="AO19" s="4"/>
      <c r="AP19" s="4"/>
      <c r="AQ19" s="4"/>
      <c r="AR19" s="4"/>
      <c r="AS19" s="4"/>
      <c r="AT19" s="4"/>
      <c r="AU19" s="4"/>
      <c r="AV19" s="4"/>
      <c r="AW19" s="4"/>
    </row>
    <row r="20" spans="31:49">
      <c r="AE20" s="38"/>
      <c r="AG20" s="4"/>
      <c r="AH20" s="4"/>
      <c r="AI20" s="4"/>
      <c r="AJ20" s="4"/>
      <c r="AK20" s="4"/>
      <c r="AL20" s="4"/>
      <c r="AM20" s="4"/>
      <c r="AN20" s="4"/>
      <c r="AO20" s="4"/>
      <c r="AP20" s="4"/>
      <c r="AQ20" s="4"/>
      <c r="AR20" s="4"/>
      <c r="AS20" s="4"/>
      <c r="AT20" s="4"/>
      <c r="AU20" s="4"/>
      <c r="AV20" s="4"/>
      <c r="AW20" s="4"/>
    </row>
    <row r="21" spans="31:49">
      <c r="AE21" s="38"/>
      <c r="AG21" s="4"/>
      <c r="AH21" s="4"/>
      <c r="AI21" s="4"/>
      <c r="AJ21" s="4"/>
      <c r="AK21" s="4"/>
      <c r="AL21" s="4"/>
      <c r="AM21" s="4"/>
      <c r="AN21" s="4"/>
      <c r="AO21" s="4"/>
      <c r="AP21" s="4"/>
      <c r="AQ21" s="4"/>
      <c r="AR21" s="4"/>
      <c r="AS21" s="4"/>
      <c r="AT21" s="4"/>
      <c r="AU21" s="4"/>
      <c r="AV21" s="4"/>
      <c r="AW21" s="4"/>
    </row>
    <row r="22" spans="31:49">
      <c r="AE22" s="38"/>
      <c r="AG22" s="4"/>
      <c r="AH22" s="4"/>
      <c r="AI22" s="4"/>
      <c r="AJ22" s="4"/>
      <c r="AK22" s="4"/>
      <c r="AL22" s="4"/>
      <c r="AM22" s="4"/>
      <c r="AN22" s="4"/>
      <c r="AO22" s="4"/>
      <c r="AP22" s="4"/>
      <c r="AQ22" s="4"/>
      <c r="AR22" s="4"/>
      <c r="AS22" s="4"/>
      <c r="AT22" s="4"/>
      <c r="AU22" s="4"/>
      <c r="AV22" s="4"/>
      <c r="AW22" s="4"/>
    </row>
    <row r="23" spans="31:49">
      <c r="AE23" s="38"/>
      <c r="AG23" s="4"/>
      <c r="AH23" s="4"/>
      <c r="AI23" s="4"/>
      <c r="AJ23" s="4"/>
      <c r="AK23" s="4"/>
      <c r="AL23" s="4"/>
      <c r="AM23" s="4"/>
      <c r="AN23" s="4"/>
      <c r="AO23" s="4"/>
      <c r="AP23" s="4"/>
      <c r="AQ23" s="4"/>
      <c r="AR23" s="4"/>
      <c r="AS23" s="4"/>
      <c r="AT23" s="4"/>
      <c r="AU23" s="4"/>
      <c r="AV23" s="4"/>
      <c r="AW23" s="4"/>
    </row>
    <row r="24" spans="31:49">
      <c r="AE24" s="38"/>
      <c r="AG24" s="4"/>
      <c r="AH24" s="4"/>
      <c r="AI24" s="4"/>
      <c r="AJ24" s="4"/>
      <c r="AK24" s="4"/>
      <c r="AL24" s="4"/>
      <c r="AM24" s="4"/>
      <c r="AN24" s="4"/>
      <c r="AO24" s="4"/>
      <c r="AP24" s="4"/>
      <c r="AQ24" s="4"/>
      <c r="AR24" s="4"/>
      <c r="AS24" s="4"/>
      <c r="AT24" s="4"/>
      <c r="AU24" s="4"/>
      <c r="AV24" s="4"/>
      <c r="AW24" s="4"/>
    </row>
    <row r="25" spans="31:49">
      <c r="AE25" s="38"/>
      <c r="AG25" s="4"/>
      <c r="AH25" s="4"/>
      <c r="AI25" s="4"/>
      <c r="AJ25" s="4"/>
      <c r="AK25" s="4"/>
      <c r="AL25" s="4"/>
      <c r="AM25" s="4"/>
      <c r="AN25" s="4"/>
      <c r="AO25" s="4"/>
      <c r="AP25" s="4"/>
      <c r="AQ25" s="4"/>
      <c r="AR25" s="4"/>
      <c r="AS25" s="4"/>
      <c r="AT25" s="4"/>
      <c r="AU25" s="4"/>
      <c r="AV25" s="4"/>
      <c r="AW25" s="4"/>
    </row>
    <row r="26" spans="31:49">
      <c r="AE26" s="38"/>
      <c r="AG26" s="4"/>
      <c r="AH26" s="4"/>
      <c r="AI26" s="4"/>
      <c r="AJ26" s="4"/>
      <c r="AK26" s="4"/>
      <c r="AL26" s="4"/>
      <c r="AM26" s="4"/>
      <c r="AN26" s="4"/>
      <c r="AO26" s="4"/>
      <c r="AP26" s="4"/>
      <c r="AQ26" s="4"/>
      <c r="AR26" s="4"/>
      <c r="AS26" s="4"/>
      <c r="AT26" s="4"/>
      <c r="AU26" s="4"/>
      <c r="AV26" s="4"/>
      <c r="AW26" s="4"/>
    </row>
    <row r="27" spans="31:49">
      <c r="AE27" s="38"/>
      <c r="AG27" s="4"/>
      <c r="AH27" s="4"/>
      <c r="AI27" s="4"/>
      <c r="AJ27" s="4"/>
      <c r="AK27" s="4"/>
      <c r="AL27" s="4"/>
      <c r="AM27" s="4"/>
      <c r="AN27" s="4"/>
      <c r="AO27" s="4"/>
      <c r="AP27" s="4"/>
      <c r="AQ27" s="4"/>
      <c r="AR27" s="4"/>
      <c r="AS27" s="4"/>
      <c r="AT27" s="4"/>
      <c r="AU27" s="4"/>
      <c r="AV27" s="4"/>
      <c r="AW27" s="4"/>
    </row>
    <row r="28" spans="31:49">
      <c r="AE28" s="38"/>
      <c r="AG28" s="4"/>
      <c r="AH28" s="4"/>
      <c r="AI28" s="4"/>
      <c r="AJ28" s="4"/>
      <c r="AK28" s="4"/>
      <c r="AL28" s="4"/>
      <c r="AM28" s="4"/>
      <c r="AN28" s="4"/>
      <c r="AO28" s="4"/>
      <c r="AP28" s="4"/>
      <c r="AQ28" s="4"/>
      <c r="AR28" s="4"/>
      <c r="AS28" s="4"/>
      <c r="AT28" s="4"/>
      <c r="AU28" s="4"/>
      <c r="AV28" s="4"/>
      <c r="AW28" s="4"/>
    </row>
    <row r="29" spans="31:49">
      <c r="AE29" s="38"/>
      <c r="AG29" s="4"/>
      <c r="AH29" s="4"/>
      <c r="AI29" s="4"/>
      <c r="AJ29" s="4"/>
      <c r="AK29" s="4"/>
      <c r="AL29" s="4"/>
      <c r="AM29" s="4"/>
      <c r="AN29" s="4"/>
      <c r="AO29" s="4"/>
      <c r="AP29" s="4"/>
      <c r="AQ29" s="4"/>
      <c r="AR29" s="4"/>
      <c r="AS29" s="4"/>
      <c r="AT29" s="4"/>
      <c r="AU29" s="4"/>
      <c r="AV29" s="4"/>
      <c r="AW29" s="4"/>
    </row>
    <row r="30" spans="31:49">
      <c r="AE30" s="38"/>
      <c r="AG30" s="4"/>
      <c r="AH30" s="4"/>
      <c r="AI30" s="4"/>
      <c r="AJ30" s="4"/>
      <c r="AK30" s="4"/>
      <c r="AL30" s="4"/>
      <c r="AM30" s="4"/>
      <c r="AN30" s="4"/>
      <c r="AO30" s="4"/>
      <c r="AP30" s="4"/>
      <c r="AQ30" s="4"/>
      <c r="AR30" s="4"/>
      <c r="AS30" s="4"/>
      <c r="AT30" s="4"/>
      <c r="AU30" s="4"/>
      <c r="AV30" s="4"/>
      <c r="AW30" s="4"/>
    </row>
    <row r="31" spans="31:49">
      <c r="AE31" s="38"/>
      <c r="AG31" s="4"/>
      <c r="AH31" s="4"/>
      <c r="AI31" s="4"/>
      <c r="AJ31" s="4"/>
      <c r="AK31" s="4"/>
      <c r="AL31" s="4"/>
      <c r="AM31" s="4"/>
      <c r="AN31" s="4"/>
      <c r="AO31" s="4"/>
      <c r="AP31" s="4"/>
      <c r="AQ31" s="4"/>
      <c r="AR31" s="4"/>
      <c r="AS31" s="4"/>
      <c r="AT31" s="4"/>
      <c r="AU31" s="4"/>
      <c r="AV31" s="4"/>
      <c r="AW31" s="4"/>
    </row>
    <row r="32" spans="31:49">
      <c r="AE32" s="38"/>
      <c r="AG32" s="4"/>
      <c r="AH32" s="4"/>
      <c r="AI32" s="4"/>
      <c r="AJ32" s="4"/>
      <c r="AK32" s="4"/>
      <c r="AL32" s="4"/>
      <c r="AM32" s="4"/>
      <c r="AN32" s="4"/>
      <c r="AO32" s="4"/>
      <c r="AP32" s="4"/>
      <c r="AQ32" s="4"/>
      <c r="AR32" s="4"/>
      <c r="AS32" s="4"/>
      <c r="AT32" s="4"/>
      <c r="AU32" s="4"/>
      <c r="AV32" s="4"/>
      <c r="AW32" s="4"/>
    </row>
    <row r="33" spans="31:49">
      <c r="AE33" s="38"/>
      <c r="AG33" s="4"/>
      <c r="AH33" s="4"/>
      <c r="AI33" s="4"/>
      <c r="AJ33" s="4"/>
      <c r="AK33" s="4"/>
      <c r="AL33" s="4"/>
      <c r="AM33" s="4"/>
      <c r="AN33" s="4"/>
      <c r="AO33" s="4"/>
      <c r="AP33" s="4"/>
      <c r="AQ33" s="4"/>
      <c r="AR33" s="4"/>
      <c r="AS33" s="4"/>
      <c r="AT33" s="4"/>
      <c r="AU33" s="4"/>
      <c r="AV33" s="4"/>
      <c r="AW33" s="4"/>
    </row>
  </sheetData>
  <mergeCells count="9">
    <mergeCell ref="AD1:AY1"/>
    <mergeCell ref="D2:O2"/>
    <mergeCell ref="AP2:AS2"/>
    <mergeCell ref="P2:W2"/>
    <mergeCell ref="A1:A3"/>
    <mergeCell ref="B1:B3"/>
    <mergeCell ref="C1:C3"/>
    <mergeCell ref="D1:AB1"/>
    <mergeCell ref="AC1:AC3"/>
  </mergeCells>
  <phoneticPr fontId="1" type="noConversion"/>
  <conditionalFormatting sqref="AY4:AY7">
    <cfRule type="dataBar" priority="2">
      <dataBar>
        <cfvo type="min"/>
        <cfvo type="max"/>
        <color rgb="FF638EC6"/>
      </dataBar>
      <extLst>
        <ext xmlns:x14="http://schemas.microsoft.com/office/spreadsheetml/2009/9/main" uri="{B025F937-C7B1-47D3-B67F-A62EFF666E3E}">
          <x14:id>{38D3E9E0-978D-4CC3-B94A-269ECA284EEB}</x14:id>
        </ext>
      </extLst>
    </cfRule>
    <cfRule type="dataBar" priority="3">
      <dataBar>
        <cfvo type="min"/>
        <cfvo type="max"/>
        <color rgb="FF63C384"/>
      </dataBar>
      <extLst>
        <ext xmlns:x14="http://schemas.microsoft.com/office/spreadsheetml/2009/9/main" uri="{B025F937-C7B1-47D3-B67F-A62EFF666E3E}">
          <x14:id>{B2DBC21B-D8C8-4AF7-BFB5-8529B9D92AE0}</x14:id>
        </ext>
      </extLst>
    </cfRule>
  </conditionalFormatting>
  <conditionalFormatting sqref="AY4:AY8">
    <cfRule type="dataBar" priority="1">
      <dataBar>
        <cfvo type="min"/>
        <cfvo type="max"/>
        <color rgb="FF638EC6"/>
      </dataBar>
      <extLst>
        <ext xmlns:x14="http://schemas.microsoft.com/office/spreadsheetml/2009/9/main" uri="{B025F937-C7B1-47D3-B67F-A62EFF666E3E}">
          <x14:id>{2639BA8E-AD33-48F2-8502-F00E4F1CDE93}</x14:id>
        </ext>
      </extLst>
    </cfRule>
  </conditionalFormatting>
  <pageMargins left="0.7" right="0.7" top="0.75" bottom="0.75" header="0.3" footer="0.3"/>
  <pageSetup paperSize="9" orientation="portrait" r:id="rId1"/>
  <picture r:id="rId2"/>
  <extLst>
    <ext xmlns:x14="http://schemas.microsoft.com/office/spreadsheetml/2009/9/main" uri="{78C0D931-6437-407d-A8EE-F0AAD7539E65}">
      <x14:conditionalFormattings>
        <x14:conditionalFormatting xmlns:xm="http://schemas.microsoft.com/office/excel/2006/main">
          <x14:cfRule type="dataBar" id="{38D3E9E0-978D-4CC3-B94A-269ECA284EEB}">
            <x14:dataBar minLength="0" maxLength="100" gradient="0" direction="leftToRight">
              <x14:cfvo type="autoMin"/>
              <x14:cfvo type="autoMax"/>
              <x14:negativeFillColor rgb="FFFF0000"/>
              <x14:axisColor rgb="FF000000"/>
            </x14:dataBar>
          </x14:cfRule>
          <x14:cfRule type="dataBar" id="{B2DBC21B-D8C8-4AF7-BFB5-8529B9D92AE0}">
            <x14:dataBar minLength="0" maxLength="100" border="1" negativeBarBorderColorSameAsPositive="0">
              <x14:cfvo type="autoMin"/>
              <x14:cfvo type="autoMax"/>
              <x14:borderColor rgb="FF63C384"/>
              <x14:negativeFillColor rgb="FFFF0000"/>
              <x14:negativeBorderColor rgb="FFFF0000"/>
              <x14:axisColor rgb="FF000000"/>
            </x14:dataBar>
          </x14:cfRule>
          <xm:sqref>AY4:AY7</xm:sqref>
        </x14:conditionalFormatting>
        <x14:conditionalFormatting xmlns:xm="http://schemas.microsoft.com/office/excel/2006/main">
          <x14:cfRule type="dataBar" id="{2639BA8E-AD33-48F2-8502-F00E4F1CDE93}">
            <x14:dataBar minLength="0" maxLength="100" gradient="0" axisPosition="middle">
              <x14:cfvo type="autoMin"/>
              <x14:cfvo type="autoMax"/>
              <x14:negativeFillColor rgb="FFFF0000"/>
              <x14:axisColor rgb="FF000000"/>
            </x14:dataBar>
          </x14:cfRule>
          <xm:sqref>AY4:AY8</xm:sqref>
        </x14:conditionalFormatting>
        <x14:conditionalFormatting xmlns:xm="http://schemas.microsoft.com/office/excel/2006/main">
          <x14:cfRule type="iconSet" priority="5" id="{E2BC8E6D-3390-4F9D-9D61-27346204C6D9}">
            <x14:iconSet iconSet="3Triangles" custom="1">
              <x14:cfvo type="percent">
                <xm:f>0</xm:f>
              </x14:cfvo>
              <x14:cfvo type="num">
                <xm:f>0</xm:f>
              </x14:cfvo>
              <x14:cfvo type="num" gte="0">
                <xm:f>0</xm:f>
              </x14:cfvo>
              <x14:cfIcon iconSet="3Triangles" iconId="0"/>
              <x14:cfIcon iconSet="3Triangles" iconId="1"/>
              <x14:cfIcon iconSet="3Triangles" iconId="2"/>
            </x14:iconSet>
          </x14:cfRule>
          <xm:sqref>X4:AB8</xm:sqref>
        </x14:conditionalFormatting>
        <x14:conditionalFormatting xmlns:xm="http://schemas.microsoft.com/office/excel/2006/main">
          <x14:cfRule type="iconSet" priority="4" id="{5224F2F2-AA5B-481B-B32C-48AABBFF8531}">
            <x14:iconSet iconSet="3Arrows" custom="1">
              <x14:cfvo type="percent">
                <xm:f>0</xm:f>
              </x14:cfvo>
              <x14:cfvo type="num">
                <xm:f>-500</xm:f>
              </x14:cfvo>
              <x14:cfvo type="num" gte="0">
                <xm:f>0</xm:f>
              </x14:cfvo>
              <x14:cfIcon iconSet="3Arrows" iconId="0"/>
              <x14:cfIcon iconSet="4Arrows" iconId="1"/>
              <x14:cfIcon iconSet="4Arrows" iconId="2"/>
            </x14:iconSet>
          </x14:cfRule>
          <xm:sqref>AX4:AX8</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'2023年8月'!D4:W4</xm:f>
              <xm:sqref>AB4</xm:sqref>
            </x14:sparkline>
            <x14:sparkline>
              <xm:f>'2023年8月'!D5:W5</xm:f>
              <xm:sqref>AB5</xm:sqref>
            </x14:sparkline>
            <x14:sparkline>
              <xm:f>'2023年8月'!D6:W6</xm:f>
              <xm:sqref>AB6</xm:sqref>
            </x14:sparkline>
            <x14:sparkline>
              <xm:f>'2023年8月'!D7:W7</xm:f>
              <xm:sqref>AB7</xm:sqref>
            </x14:sparkline>
            <x14:sparkline>
              <xm:f>'2023年8月'!D8:W8</xm:f>
              <xm:sqref>AB8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87" zoomScaleNormal="87" workbookViewId="0">
      <pane xSplit="3" ySplit="2" topLeftCell="E3"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13.5"/>
  <cols>
    <col min="1" max="1" width="5.140625" style="4" customWidth="1"/>
    <col min="2" max="2" width="8.5703125" style="4" bestFit="1" customWidth="1"/>
    <col min="3" max="3" width="16.85546875" style="4" customWidth="1"/>
    <col min="4" max="4" width="10.42578125" style="4" customWidth="1"/>
    <col min="5" max="5" width="10.85546875" style="4" customWidth="1"/>
    <col min="6" max="6" width="10.42578125" style="4" customWidth="1"/>
    <col min="7" max="7" width="9" style="4" customWidth="1"/>
    <col min="8" max="8" width="8.42578125" style="4" customWidth="1"/>
    <col min="9" max="9" width="94.7109375" style="4" customWidth="1"/>
    <col min="10" max="10" width="20.85546875" style="25" bestFit="1" customWidth="1"/>
    <col min="11" max="16384" width="9" style="4"/>
  </cols>
  <sheetData>
    <row r="1" spans="1:10" s="2" customFormat="1">
      <c r="A1" s="195" t="s">
        <v>38</v>
      </c>
      <c r="B1" s="193" t="s">
        <v>21</v>
      </c>
      <c r="C1" s="193" t="s">
        <v>37</v>
      </c>
      <c r="D1" s="26" t="s">
        <v>27</v>
      </c>
      <c r="E1" s="26"/>
      <c r="F1" s="26"/>
      <c r="G1" s="197" t="s">
        <v>39</v>
      </c>
      <c r="H1" s="197" t="s">
        <v>40</v>
      </c>
      <c r="I1" s="193" t="s">
        <v>46</v>
      </c>
      <c r="J1" s="191" t="s">
        <v>48</v>
      </c>
    </row>
    <row r="2" spans="1:10" ht="14.25" thickBot="1">
      <c r="A2" s="196"/>
      <c r="B2" s="194"/>
      <c r="C2" s="194"/>
      <c r="D2" s="27" t="s">
        <v>0</v>
      </c>
      <c r="E2" s="27" t="s">
        <v>7</v>
      </c>
      <c r="F2" s="27" t="s">
        <v>26</v>
      </c>
      <c r="G2" s="198"/>
      <c r="H2" s="199"/>
      <c r="I2" s="194"/>
      <c r="J2" s="192"/>
    </row>
    <row r="3" spans="1:10" ht="95.25" thickTop="1">
      <c r="A3" s="5">
        <v>1</v>
      </c>
      <c r="B3" s="6" t="s">
        <v>17</v>
      </c>
      <c r="C3" s="6" t="s">
        <v>33</v>
      </c>
      <c r="D3" s="29">
        <v>115000</v>
      </c>
      <c r="E3" s="29">
        <v>100000</v>
      </c>
      <c r="F3" s="29">
        <v>88000</v>
      </c>
      <c r="G3" s="28">
        <v>-0.12</v>
      </c>
      <c r="H3" s="28">
        <v>-7.3700000000000002E-2</v>
      </c>
      <c r="I3" s="10" t="s">
        <v>43</v>
      </c>
      <c r="J3" s="10" t="s">
        <v>28</v>
      </c>
    </row>
    <row r="4" spans="1:10" ht="135">
      <c r="A4" s="11">
        <v>2</v>
      </c>
      <c r="B4" s="12" t="s">
        <v>18</v>
      </c>
      <c r="C4" s="12" t="s">
        <v>34</v>
      </c>
      <c r="D4" s="30">
        <v>210000</v>
      </c>
      <c r="E4" s="30">
        <v>175000</v>
      </c>
      <c r="F4" s="30">
        <v>175000</v>
      </c>
      <c r="G4" s="28">
        <v>0</v>
      </c>
      <c r="H4" s="28">
        <v>0.4</v>
      </c>
      <c r="I4" s="10" t="s">
        <v>44</v>
      </c>
      <c r="J4" s="16" t="s">
        <v>29</v>
      </c>
    </row>
    <row r="5" spans="1:10" ht="81">
      <c r="A5" s="11">
        <v>3</v>
      </c>
      <c r="B5" s="12" t="s">
        <v>19</v>
      </c>
      <c r="C5" s="12" t="s">
        <v>35</v>
      </c>
      <c r="D5" s="30">
        <v>650000</v>
      </c>
      <c r="E5" s="30">
        <v>600000</v>
      </c>
      <c r="F5" s="30">
        <v>650000</v>
      </c>
      <c r="G5" s="28">
        <v>8.3333333333333259E-2</v>
      </c>
      <c r="H5" s="28">
        <v>-7.1400000000000005E-2</v>
      </c>
      <c r="I5" s="10" t="s">
        <v>49</v>
      </c>
      <c r="J5" s="16" t="s">
        <v>30</v>
      </c>
    </row>
    <row r="6" spans="1:10" ht="94.5">
      <c r="A6" s="17">
        <v>4</v>
      </c>
      <c r="B6" s="18" t="s">
        <v>20</v>
      </c>
      <c r="C6" s="18" t="s">
        <v>36</v>
      </c>
      <c r="D6" s="31">
        <v>600000</v>
      </c>
      <c r="E6" s="31">
        <v>580000</v>
      </c>
      <c r="F6" s="31">
        <v>570000</v>
      </c>
      <c r="G6" s="28">
        <v>-1.7241379310344862E-2</v>
      </c>
      <c r="H6" s="28">
        <v>-2.5600000000000001E-2</v>
      </c>
      <c r="I6" s="22" t="s">
        <v>45</v>
      </c>
      <c r="J6" s="23" t="s">
        <v>31</v>
      </c>
    </row>
    <row r="7" spans="1:10">
      <c r="A7" s="32" t="s">
        <v>42</v>
      </c>
    </row>
    <row r="8" spans="1:10">
      <c r="A8" s="24" t="s">
        <v>32</v>
      </c>
    </row>
    <row r="9" spans="1:10">
      <c r="A9" s="4" t="s">
        <v>41</v>
      </c>
    </row>
  </sheetData>
  <mergeCells count="7">
    <mergeCell ref="J1:J2"/>
    <mergeCell ref="A1:A2"/>
    <mergeCell ref="B1:B2"/>
    <mergeCell ref="C1:C2"/>
    <mergeCell ref="G1:G2"/>
    <mergeCell ref="H1:H2"/>
    <mergeCell ref="I1:I2"/>
  </mergeCells>
  <phoneticPr fontId="1" type="noConversion"/>
  <pageMargins left="0.7" right="0.7" top="0.75" bottom="0.75" header="0.3" footer="0.3"/>
  <pageSetup paperSize="9"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1" id="{60EB262C-F2CC-4EA0-9DCC-DF15E96CDFE6}">
            <x14:iconSet iconSet="3Triangles" custom="1">
              <x14:cfvo type="percent">
                <xm:f>0</xm:f>
              </x14:cfvo>
              <x14:cfvo type="num">
                <xm:f>0</xm:f>
              </x14:cfvo>
              <x14:cfvo type="num" gte="0">
                <xm:f>0</xm:f>
              </x14:cfvo>
              <x14:cfIcon iconSet="3Triangles" iconId="0"/>
              <x14:cfIcon iconSet="3Triangles" iconId="1"/>
              <x14:cfIcon iconSet="3Triangles" iconId="2"/>
            </x14:iconSet>
          </x14:cfRule>
          <xm:sqref>G3:H6</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zoomScale="90" zoomScaleNormal="90" workbookViewId="0">
      <pane xSplit="15" ySplit="3" topLeftCell="P4" activePane="bottomRight" state="frozen"/>
      <selection pane="topRight" activeCell="P1" sqref="P1"/>
      <selection pane="bottomLeft" activeCell="A4" sqref="A4"/>
      <selection pane="bottomRight" sqref="A1:XFD1048576"/>
    </sheetView>
  </sheetViews>
  <sheetFormatPr defaultColWidth="9" defaultRowHeight="13.5"/>
  <cols>
    <col min="1" max="1" width="5.140625" style="4" customWidth="1"/>
    <col min="2" max="2" width="8.5703125" style="4" bestFit="1" customWidth="1"/>
    <col min="3" max="3" width="18.42578125" style="4" bestFit="1" customWidth="1"/>
    <col min="4" max="11" width="9.85546875" style="4" hidden="1" customWidth="1"/>
    <col min="12" max="12" width="13.140625" style="4" hidden="1" customWidth="1"/>
    <col min="13" max="13" width="9.85546875" style="4" hidden="1" customWidth="1"/>
    <col min="14" max="15" width="12.42578125" style="4" hidden="1" customWidth="1"/>
    <col min="16" max="24" width="12.42578125" style="4" customWidth="1"/>
    <col min="25" max="25" width="10.5703125" style="4" customWidth="1"/>
    <col min="26" max="27" width="10" style="4" customWidth="1"/>
    <col min="28" max="28" width="11.140625" style="4" customWidth="1"/>
    <col min="29" max="29" width="25.42578125" style="4" customWidth="1"/>
    <col min="30" max="30" width="151" style="4" customWidth="1"/>
    <col min="31" max="31" width="12.42578125" style="4" customWidth="1"/>
    <col min="32" max="32" width="11" style="4" customWidth="1"/>
    <col min="33" max="33" width="11.85546875" style="4" customWidth="1"/>
    <col min="34" max="34" width="11.7109375" style="25" customWidth="1"/>
    <col min="35" max="35" width="10.85546875" style="25" customWidth="1"/>
    <col min="36" max="36" width="11" style="25" customWidth="1"/>
    <col min="37" max="37" width="13.28515625" style="25" customWidth="1"/>
    <col min="38" max="38" width="11" style="25" customWidth="1"/>
    <col min="39" max="40" width="11.28515625" style="25" customWidth="1"/>
    <col min="41" max="41" width="11.42578125" style="25" bestFit="1" customWidth="1"/>
    <col min="42" max="42" width="11" style="25" customWidth="1"/>
    <col min="43" max="43" width="10.42578125" style="25" customWidth="1"/>
    <col min="44" max="44" width="9.7109375" style="25" customWidth="1"/>
    <col min="45" max="45" width="9.85546875" style="25" customWidth="1"/>
    <col min="46" max="46" width="12" style="25" customWidth="1"/>
    <col min="47" max="48" width="11.42578125" style="25" customWidth="1"/>
    <col min="49" max="51" width="10.7109375" style="25" customWidth="1"/>
    <col min="52" max="52" width="20.7109375" style="4" bestFit="1" customWidth="1"/>
    <col min="53" max="53" width="24.42578125" style="4" customWidth="1"/>
    <col min="54" max="16384" width="9" style="4"/>
  </cols>
  <sheetData>
    <row r="1" spans="1:53" s="2" customFormat="1" ht="23.45" customHeight="1" thickBot="1">
      <c r="A1" s="225" t="s">
        <v>38</v>
      </c>
      <c r="B1" s="225" t="s">
        <v>21</v>
      </c>
      <c r="C1" s="225" t="s">
        <v>37</v>
      </c>
      <c r="D1" s="227" t="s">
        <v>155</v>
      </c>
      <c r="E1" s="226"/>
      <c r="F1" s="226"/>
      <c r="G1" s="226"/>
      <c r="H1" s="226"/>
      <c r="I1" s="226"/>
      <c r="J1" s="226"/>
      <c r="K1" s="226"/>
      <c r="L1" s="226"/>
      <c r="M1" s="226"/>
      <c r="N1" s="226"/>
      <c r="O1" s="226"/>
      <c r="P1" s="226"/>
      <c r="Q1" s="226"/>
      <c r="R1" s="226"/>
      <c r="S1" s="226"/>
      <c r="T1" s="226"/>
      <c r="U1" s="226"/>
      <c r="V1" s="226"/>
      <c r="W1" s="226"/>
      <c r="X1" s="226"/>
      <c r="Y1" s="226"/>
      <c r="Z1" s="226"/>
      <c r="AA1" s="226"/>
      <c r="AB1" s="226"/>
      <c r="AC1" s="238"/>
      <c r="AD1" s="225" t="s">
        <v>46</v>
      </c>
      <c r="AE1" s="214" t="s">
        <v>117</v>
      </c>
      <c r="AF1" s="214"/>
      <c r="AG1" s="214"/>
      <c r="AH1" s="214"/>
      <c r="AI1" s="214"/>
      <c r="AJ1" s="214"/>
      <c r="AK1" s="214"/>
      <c r="AL1" s="214"/>
      <c r="AM1" s="214"/>
      <c r="AN1" s="214"/>
      <c r="AO1" s="214"/>
      <c r="AP1" s="214"/>
      <c r="AQ1" s="214"/>
      <c r="AR1" s="214"/>
      <c r="AS1" s="214"/>
      <c r="AT1" s="214"/>
      <c r="AU1" s="214"/>
      <c r="AV1" s="214"/>
      <c r="AW1" s="214"/>
      <c r="AX1" s="214"/>
      <c r="AY1" s="214"/>
      <c r="AZ1" s="214"/>
      <c r="BA1" s="214"/>
    </row>
    <row r="2" spans="1:53" ht="23.45" customHeight="1" thickTop="1" thickBot="1">
      <c r="A2" s="225"/>
      <c r="B2" s="225"/>
      <c r="C2" s="231"/>
      <c r="D2" s="232">
        <v>2022</v>
      </c>
      <c r="E2" s="233"/>
      <c r="F2" s="233"/>
      <c r="G2" s="233"/>
      <c r="H2" s="233"/>
      <c r="I2" s="233"/>
      <c r="J2" s="233"/>
      <c r="K2" s="233"/>
      <c r="L2" s="233"/>
      <c r="M2" s="233"/>
      <c r="N2" s="233"/>
      <c r="O2" s="234"/>
      <c r="P2" s="230">
        <v>2023</v>
      </c>
      <c r="Q2" s="230"/>
      <c r="R2" s="230"/>
      <c r="S2" s="230"/>
      <c r="T2" s="230"/>
      <c r="U2" s="230"/>
      <c r="V2" s="230"/>
      <c r="W2" s="230"/>
      <c r="X2" s="230"/>
      <c r="Y2" s="239"/>
      <c r="Z2" s="240"/>
      <c r="AA2" s="240"/>
      <c r="AB2" s="240"/>
      <c r="AC2" s="241"/>
      <c r="AD2" s="225"/>
      <c r="AE2" s="138">
        <v>2022</v>
      </c>
      <c r="AF2" s="138"/>
      <c r="AG2" s="138"/>
      <c r="AH2" s="138"/>
      <c r="AI2" s="138"/>
      <c r="AJ2" s="138"/>
      <c r="AK2" s="138"/>
      <c r="AL2" s="138"/>
      <c r="AM2" s="138"/>
      <c r="AN2" s="138"/>
      <c r="AO2" s="138"/>
      <c r="AP2" s="138"/>
      <c r="AQ2" s="236">
        <v>2023</v>
      </c>
      <c r="AR2" s="237"/>
      <c r="AS2" s="237"/>
      <c r="AT2" s="237"/>
      <c r="AU2" s="181"/>
      <c r="AV2" s="181"/>
      <c r="AW2" s="181"/>
      <c r="AX2" s="181"/>
      <c r="AY2" s="181"/>
      <c r="AZ2" s="181"/>
      <c r="BA2" s="181"/>
    </row>
    <row r="3" spans="1:53" ht="25.5" customHeight="1" thickTop="1">
      <c r="A3" s="225"/>
      <c r="B3" s="225"/>
      <c r="C3" s="225"/>
      <c r="D3" s="132" t="s">
        <v>0</v>
      </c>
      <c r="E3" s="109" t="s">
        <v>7</v>
      </c>
      <c r="F3" s="109" t="s">
        <v>26</v>
      </c>
      <c r="G3" s="109" t="s">
        <v>52</v>
      </c>
      <c r="H3" s="109" t="s">
        <v>72</v>
      </c>
      <c r="I3" s="109" t="s">
        <v>80</v>
      </c>
      <c r="J3" s="109" t="s">
        <v>88</v>
      </c>
      <c r="K3" s="109" t="s">
        <v>96</v>
      </c>
      <c r="L3" s="109" t="s">
        <v>107</v>
      </c>
      <c r="M3" s="109" t="s">
        <v>121</v>
      </c>
      <c r="N3" s="109" t="s">
        <v>141</v>
      </c>
      <c r="O3" s="157" t="s">
        <v>142</v>
      </c>
      <c r="P3" s="159" t="s">
        <v>0</v>
      </c>
      <c r="Q3" s="159" t="s">
        <v>7</v>
      </c>
      <c r="R3" s="159" t="s">
        <v>26</v>
      </c>
      <c r="S3" s="159" t="s">
        <v>191</v>
      </c>
      <c r="T3" s="159" t="s">
        <v>72</v>
      </c>
      <c r="U3" s="159" t="s">
        <v>226</v>
      </c>
      <c r="V3" s="159" t="s">
        <v>244</v>
      </c>
      <c r="W3" s="159" t="s">
        <v>100</v>
      </c>
      <c r="X3" s="159" t="s">
        <v>114</v>
      </c>
      <c r="Y3" s="158" t="s">
        <v>39</v>
      </c>
      <c r="Z3" s="133" t="s">
        <v>40</v>
      </c>
      <c r="AA3" s="134" t="s">
        <v>69</v>
      </c>
      <c r="AB3" s="134" t="s">
        <v>101</v>
      </c>
      <c r="AC3" s="135" t="s">
        <v>53</v>
      </c>
      <c r="AD3" s="225"/>
      <c r="AE3" s="102" t="s">
        <v>63</v>
      </c>
      <c r="AF3" s="182" t="s">
        <v>7</v>
      </c>
      <c r="AG3" s="182" t="s">
        <v>26</v>
      </c>
      <c r="AH3" s="182" t="s">
        <v>52</v>
      </c>
      <c r="AI3" s="182" t="s">
        <v>72</v>
      </c>
      <c r="AJ3" s="182" t="s">
        <v>80</v>
      </c>
      <c r="AK3" s="182" t="s">
        <v>88</v>
      </c>
      <c r="AL3" s="182" t="s">
        <v>100</v>
      </c>
      <c r="AM3" s="182" t="s">
        <v>114</v>
      </c>
      <c r="AN3" s="182" t="s">
        <v>120</v>
      </c>
      <c r="AO3" s="182" t="s">
        <v>134</v>
      </c>
      <c r="AP3" s="182" t="s">
        <v>143</v>
      </c>
      <c r="AQ3" s="182" t="s">
        <v>158</v>
      </c>
      <c r="AR3" s="182" t="s">
        <v>7</v>
      </c>
      <c r="AS3" s="182" t="s">
        <v>26</v>
      </c>
      <c r="AT3" s="182" t="s">
        <v>191</v>
      </c>
      <c r="AU3" s="182" t="s">
        <v>72</v>
      </c>
      <c r="AV3" s="182" t="s">
        <v>80</v>
      </c>
      <c r="AW3" s="182" t="s">
        <v>244</v>
      </c>
      <c r="AX3" s="182" t="s">
        <v>100</v>
      </c>
      <c r="AY3" s="183" t="s">
        <v>114</v>
      </c>
      <c r="AZ3" s="87" t="s">
        <v>159</v>
      </c>
      <c r="BA3" s="139" t="s">
        <v>160</v>
      </c>
    </row>
    <row r="4" spans="1:53" ht="126.75" customHeight="1">
      <c r="A4" s="98">
        <v>1</v>
      </c>
      <c r="B4" s="149" t="s">
        <v>272</v>
      </c>
      <c r="C4" s="99" t="s">
        <v>213</v>
      </c>
      <c r="D4" s="120">
        <v>115000</v>
      </c>
      <c r="E4" s="121">
        <v>100000</v>
      </c>
      <c r="F4" s="121">
        <v>88000</v>
      </c>
      <c r="G4" s="121">
        <v>83500</v>
      </c>
      <c r="H4" s="122">
        <v>83000</v>
      </c>
      <c r="I4" s="121">
        <v>79000</v>
      </c>
      <c r="J4" s="121">
        <v>79000</v>
      </c>
      <c r="K4" s="121">
        <v>76500</v>
      </c>
      <c r="L4" s="121">
        <v>76300</v>
      </c>
      <c r="M4" s="121">
        <v>74500</v>
      </c>
      <c r="N4" s="122">
        <v>71600</v>
      </c>
      <c r="O4" s="140">
        <v>68600</v>
      </c>
      <c r="P4" s="141">
        <v>65500</v>
      </c>
      <c r="Q4" s="141">
        <v>63400</v>
      </c>
      <c r="R4" s="141">
        <v>60900</v>
      </c>
      <c r="S4" s="141">
        <v>55000</v>
      </c>
      <c r="T4" s="141">
        <v>49300</v>
      </c>
      <c r="U4" s="141">
        <v>49300</v>
      </c>
      <c r="V4" s="141">
        <v>48000</v>
      </c>
      <c r="W4" s="141">
        <v>48100</v>
      </c>
      <c r="X4" s="141">
        <v>50100</v>
      </c>
      <c r="Y4" s="167">
        <f>X4/W4-1</f>
        <v>4.1580041580041582E-2</v>
      </c>
      <c r="Z4" s="150">
        <f>X4/L4-1</f>
        <v>-0.34338138925294892</v>
      </c>
      <c r="AA4" s="150">
        <f>X4/U4-1</f>
        <v>1.6227180527383478E-2</v>
      </c>
      <c r="AB4" s="150">
        <f>X4/R4-1</f>
        <v>-0.17733990147783252</v>
      </c>
      <c r="AC4" s="69"/>
      <c r="AD4" s="142" t="s">
        <v>279</v>
      </c>
      <c r="AE4" s="124" t="s">
        <v>64</v>
      </c>
      <c r="AF4" s="124">
        <v>94500</v>
      </c>
      <c r="AG4" s="125">
        <v>75000</v>
      </c>
      <c r="AH4" s="125">
        <v>80000</v>
      </c>
      <c r="AI4" s="125">
        <v>80000</v>
      </c>
      <c r="AJ4" s="125">
        <v>75500</v>
      </c>
      <c r="AK4" s="125">
        <v>76000</v>
      </c>
      <c r="AL4" s="125">
        <v>74500</v>
      </c>
      <c r="AM4" s="125">
        <f>AVERAGE(74300,75000)</f>
        <v>74650</v>
      </c>
      <c r="AN4" s="125">
        <v>74300</v>
      </c>
      <c r="AO4" s="125">
        <v>70500</v>
      </c>
      <c r="AP4" s="125">
        <v>67000</v>
      </c>
      <c r="AQ4" s="125">
        <v>64000</v>
      </c>
      <c r="AR4" s="125">
        <v>61500</v>
      </c>
      <c r="AS4" s="125">
        <v>57500</v>
      </c>
      <c r="AT4" s="125">
        <v>52000</v>
      </c>
      <c r="AU4" s="125">
        <v>48000</v>
      </c>
      <c r="AV4" s="125">
        <v>48000</v>
      </c>
      <c r="AW4" s="125">
        <v>47000</v>
      </c>
      <c r="AX4" s="125">
        <v>47800</v>
      </c>
      <c r="AY4" s="125">
        <v>48000</v>
      </c>
      <c r="AZ4" s="89">
        <f>AY4-AM4</f>
        <v>-26650</v>
      </c>
      <c r="BA4" s="90">
        <f>AY4/AM4-1</f>
        <v>-0.35699933020763563</v>
      </c>
    </row>
    <row r="5" spans="1:53" ht="159" customHeight="1">
      <c r="A5" s="98">
        <v>2</v>
      </c>
      <c r="B5" s="149" t="s">
        <v>273</v>
      </c>
      <c r="C5" s="99" t="s">
        <v>228</v>
      </c>
      <c r="D5" s="120">
        <v>210000</v>
      </c>
      <c r="E5" s="121">
        <v>175000</v>
      </c>
      <c r="F5" s="121">
        <v>175000</v>
      </c>
      <c r="G5" s="121">
        <v>160000</v>
      </c>
      <c r="H5" s="122">
        <v>155000</v>
      </c>
      <c r="I5" s="121">
        <v>147800</v>
      </c>
      <c r="J5" s="121">
        <v>154500</v>
      </c>
      <c r="K5" s="121">
        <v>157500</v>
      </c>
      <c r="L5" s="121">
        <v>157500</v>
      </c>
      <c r="M5" s="121">
        <v>156900</v>
      </c>
      <c r="N5" s="122">
        <v>149900</v>
      </c>
      <c r="O5" s="140">
        <v>135000</v>
      </c>
      <c r="P5" s="141">
        <v>135000</v>
      </c>
      <c r="Q5" s="141">
        <v>126000</v>
      </c>
      <c r="R5" s="141">
        <v>118400</v>
      </c>
      <c r="S5" s="141">
        <v>100900</v>
      </c>
      <c r="T5" s="141">
        <v>89900</v>
      </c>
      <c r="U5" s="146">
        <v>90000</v>
      </c>
      <c r="V5" s="146">
        <v>90000</v>
      </c>
      <c r="W5" s="146">
        <v>90900</v>
      </c>
      <c r="X5" s="146">
        <v>92000</v>
      </c>
      <c r="Y5" s="167">
        <f t="shared" ref="Y5:Y8" si="0">X5/W5-1</f>
        <v>1.2101210121012063E-2</v>
      </c>
      <c r="Z5" s="150">
        <f t="shared" ref="Z5:Z8" si="1">X5/L5-1</f>
        <v>-0.41587301587301584</v>
      </c>
      <c r="AA5" s="150">
        <f t="shared" ref="AA5:AA8" si="2">X5/U5-1</f>
        <v>2.2222222222222143E-2</v>
      </c>
      <c r="AB5" s="150">
        <f t="shared" ref="AB5:AB8" si="3">X5/R5-1</f>
        <v>-0.22297297297297303</v>
      </c>
      <c r="AC5" s="69"/>
      <c r="AD5" s="142" t="s">
        <v>280</v>
      </c>
      <c r="AE5" s="124" t="s">
        <v>65</v>
      </c>
      <c r="AF5" s="124">
        <v>125000</v>
      </c>
      <c r="AG5" s="125">
        <v>125000</v>
      </c>
      <c r="AH5" s="124">
        <v>125000</v>
      </c>
      <c r="AI5" s="125">
        <v>125000</v>
      </c>
      <c r="AJ5" s="125">
        <v>125000</v>
      </c>
      <c r="AK5" s="125">
        <v>147000</v>
      </c>
      <c r="AL5" s="125">
        <v>147500</v>
      </c>
      <c r="AM5" s="125">
        <f>AVERAGE(147500,150000)</f>
        <v>148750</v>
      </c>
      <c r="AN5" s="125">
        <f>AVERAGE(147500,150000)</f>
        <v>148750</v>
      </c>
      <c r="AO5" s="125">
        <v>147500</v>
      </c>
      <c r="AP5" s="125" t="s">
        <v>174</v>
      </c>
      <c r="AQ5" s="125">
        <v>128000</v>
      </c>
      <c r="AR5" s="125">
        <v>125000</v>
      </c>
      <c r="AS5" s="125">
        <v>117000</v>
      </c>
      <c r="AT5" s="125">
        <v>92500</v>
      </c>
      <c r="AU5" s="125">
        <v>87500</v>
      </c>
      <c r="AV5" s="125">
        <v>88000</v>
      </c>
      <c r="AW5" s="125">
        <v>86500</v>
      </c>
      <c r="AX5" s="125">
        <v>90000</v>
      </c>
      <c r="AY5" s="125">
        <v>90500</v>
      </c>
      <c r="AZ5" s="89">
        <f>AY5-AM5</f>
        <v>-58250</v>
      </c>
      <c r="BA5" s="90">
        <f t="shared" ref="BA5:BA7" si="4">AY5/AM5-1</f>
        <v>-0.39159663865546224</v>
      </c>
    </row>
    <row r="6" spans="1:53" ht="60.75" customHeight="1">
      <c r="A6" s="98">
        <v>3</v>
      </c>
      <c r="B6" s="149" t="s">
        <v>274</v>
      </c>
      <c r="C6" s="99" t="s">
        <v>229</v>
      </c>
      <c r="D6" s="120">
        <v>650000</v>
      </c>
      <c r="E6" s="121">
        <v>600000</v>
      </c>
      <c r="F6" s="121">
        <v>650000</v>
      </c>
      <c r="G6" s="121">
        <v>695000</v>
      </c>
      <c r="H6" s="122">
        <v>695000</v>
      </c>
      <c r="I6" s="121">
        <v>700000</v>
      </c>
      <c r="J6" s="121">
        <v>695000</v>
      </c>
      <c r="K6" s="121">
        <v>695000</v>
      </c>
      <c r="L6" s="121">
        <v>695000</v>
      </c>
      <c r="M6" s="121">
        <v>690000</v>
      </c>
      <c r="N6" s="122">
        <v>650000</v>
      </c>
      <c r="O6" s="140">
        <v>650000</v>
      </c>
      <c r="P6" s="141">
        <v>640000</v>
      </c>
      <c r="Q6" s="141">
        <v>645000</v>
      </c>
      <c r="R6" s="141">
        <v>645000</v>
      </c>
      <c r="S6" s="141">
        <v>630000</v>
      </c>
      <c r="T6" s="141">
        <v>600000</v>
      </c>
      <c r="U6" s="146">
        <v>590000</v>
      </c>
      <c r="V6" s="146">
        <v>590000</v>
      </c>
      <c r="W6" s="146">
        <v>560000</v>
      </c>
      <c r="X6" s="146">
        <v>520000</v>
      </c>
      <c r="Y6" s="167">
        <f t="shared" si="0"/>
        <v>-7.1428571428571397E-2</v>
      </c>
      <c r="Z6" s="150">
        <f t="shared" si="1"/>
        <v>-0.25179856115107913</v>
      </c>
      <c r="AA6" s="150">
        <f t="shared" si="2"/>
        <v>-0.11864406779661019</v>
      </c>
      <c r="AB6" s="150">
        <f t="shared" si="3"/>
        <v>-0.19379844961240311</v>
      </c>
      <c r="AC6" s="69"/>
      <c r="AD6" s="143" t="s">
        <v>281</v>
      </c>
      <c r="AE6" s="124" t="s">
        <v>66</v>
      </c>
      <c r="AF6" s="124" t="s">
        <v>58</v>
      </c>
      <c r="AG6" s="126" t="s">
        <v>30</v>
      </c>
      <c r="AH6" s="124">
        <f>AVERAGE(400000,450000)</f>
        <v>425000</v>
      </c>
      <c r="AI6" s="125">
        <v>450000</v>
      </c>
      <c r="AJ6" s="125" t="s">
        <v>66</v>
      </c>
      <c r="AK6" s="125">
        <f>AVERAGE(450000,500000)</f>
        <v>475000</v>
      </c>
      <c r="AL6" s="125">
        <v>500000</v>
      </c>
      <c r="AM6" s="125">
        <v>500000</v>
      </c>
      <c r="AN6" s="125">
        <v>500000</v>
      </c>
      <c r="AO6" s="125">
        <v>500000</v>
      </c>
      <c r="AP6" s="125" t="s">
        <v>175</v>
      </c>
      <c r="AQ6" s="125" t="s">
        <v>175</v>
      </c>
      <c r="AR6" s="125" t="s">
        <v>176</v>
      </c>
      <c r="AS6" s="125">
        <v>545000</v>
      </c>
      <c r="AT6" s="162" t="s">
        <v>198</v>
      </c>
      <c r="AU6" s="125">
        <v>450000</v>
      </c>
      <c r="AV6" s="125">
        <v>450000</v>
      </c>
      <c r="AW6" s="125">
        <v>450000</v>
      </c>
      <c r="AX6" s="125">
        <v>450000</v>
      </c>
      <c r="AY6" s="125">
        <v>450000</v>
      </c>
      <c r="AZ6" s="89">
        <f>AY6-AM6</f>
        <v>-50000</v>
      </c>
      <c r="BA6" s="90">
        <f t="shared" si="4"/>
        <v>-9.9999999999999978E-2</v>
      </c>
    </row>
    <row r="7" spans="1:53" ht="102" customHeight="1">
      <c r="A7" s="98">
        <v>4</v>
      </c>
      <c r="B7" s="149" t="s">
        <v>275</v>
      </c>
      <c r="C7" s="99" t="s">
        <v>230</v>
      </c>
      <c r="D7" s="120">
        <v>600000</v>
      </c>
      <c r="E7" s="121">
        <v>580000</v>
      </c>
      <c r="F7" s="121">
        <v>570000</v>
      </c>
      <c r="G7" s="121">
        <v>530000</v>
      </c>
      <c r="H7" s="122">
        <v>520000</v>
      </c>
      <c r="I7" s="121">
        <v>510000</v>
      </c>
      <c r="J7" s="121">
        <v>490000</v>
      </c>
      <c r="K7" s="121">
        <v>485000</v>
      </c>
      <c r="L7" s="121">
        <v>470000</v>
      </c>
      <c r="M7" s="121">
        <v>460000</v>
      </c>
      <c r="N7" s="122">
        <v>455000</v>
      </c>
      <c r="O7" s="140">
        <v>425000</v>
      </c>
      <c r="P7" s="141">
        <v>420000</v>
      </c>
      <c r="Q7" s="141">
        <v>410000</v>
      </c>
      <c r="R7" s="168">
        <v>396000</v>
      </c>
      <c r="S7" s="168">
        <v>372000</v>
      </c>
      <c r="T7" s="168">
        <v>362000</v>
      </c>
      <c r="U7" s="151">
        <v>350000</v>
      </c>
      <c r="V7" s="151">
        <v>330000</v>
      </c>
      <c r="W7" s="151">
        <v>330000</v>
      </c>
      <c r="X7" s="151">
        <v>330000</v>
      </c>
      <c r="Y7" s="167">
        <f t="shared" si="0"/>
        <v>0</v>
      </c>
      <c r="Z7" s="150">
        <f t="shared" si="1"/>
        <v>-0.2978723404255319</v>
      </c>
      <c r="AA7" s="150">
        <f t="shared" si="2"/>
        <v>-5.7142857142857162E-2</v>
      </c>
      <c r="AB7" s="150">
        <f t="shared" si="3"/>
        <v>-0.16666666666666663</v>
      </c>
      <c r="AC7" s="69"/>
      <c r="AD7" s="142" t="s">
        <v>282</v>
      </c>
      <c r="AE7" s="124" t="s">
        <v>59</v>
      </c>
      <c r="AF7" s="124" t="s">
        <v>59</v>
      </c>
      <c r="AG7" s="153">
        <f>AVERAGE(550000,560000)</f>
        <v>555000</v>
      </c>
      <c r="AH7" s="124">
        <f>AVERAGE(500000,520000)</f>
        <v>510000</v>
      </c>
      <c r="AI7" s="125">
        <v>500000</v>
      </c>
      <c r="AJ7" s="125">
        <v>485000</v>
      </c>
      <c r="AK7" s="125">
        <v>470000</v>
      </c>
      <c r="AL7" s="125">
        <v>470000</v>
      </c>
      <c r="AM7" s="125">
        <v>445000</v>
      </c>
      <c r="AN7" s="125">
        <v>445000</v>
      </c>
      <c r="AO7" s="125">
        <v>445000</v>
      </c>
      <c r="AP7" s="125">
        <v>400000</v>
      </c>
      <c r="AQ7" s="125">
        <v>400000</v>
      </c>
      <c r="AR7" s="125">
        <v>400000</v>
      </c>
      <c r="AS7" s="125">
        <v>385000</v>
      </c>
      <c r="AT7" s="125">
        <v>360000</v>
      </c>
      <c r="AU7" s="125">
        <v>325000</v>
      </c>
      <c r="AV7" s="125">
        <v>325000</v>
      </c>
      <c r="AW7" s="125">
        <v>325000</v>
      </c>
      <c r="AX7" s="125">
        <v>325000</v>
      </c>
      <c r="AY7" s="187">
        <v>325000</v>
      </c>
      <c r="AZ7" s="185">
        <f t="shared" ref="AZ7" si="5">AY7-AM7</f>
        <v>-120000</v>
      </c>
      <c r="BA7" s="186">
        <f t="shared" si="4"/>
        <v>-0.2696629213483146</v>
      </c>
    </row>
    <row r="8" spans="1:53" ht="209.25" customHeight="1">
      <c r="A8" s="98">
        <v>5</v>
      </c>
      <c r="B8" s="149" t="s">
        <v>276</v>
      </c>
      <c r="C8" s="99" t="s">
        <v>231</v>
      </c>
      <c r="D8" s="120">
        <v>78500</v>
      </c>
      <c r="E8" s="121">
        <v>76000</v>
      </c>
      <c r="F8" s="121">
        <v>72300</v>
      </c>
      <c r="G8" s="121">
        <v>63300</v>
      </c>
      <c r="H8" s="122">
        <v>65000</v>
      </c>
      <c r="I8" s="121">
        <v>65300</v>
      </c>
      <c r="J8" s="121">
        <v>64600</v>
      </c>
      <c r="K8" s="121">
        <v>62500</v>
      </c>
      <c r="L8" s="121">
        <v>59300</v>
      </c>
      <c r="M8" s="121">
        <v>59000</v>
      </c>
      <c r="N8" s="122">
        <v>54300</v>
      </c>
      <c r="O8" s="140">
        <v>50500</v>
      </c>
      <c r="P8" s="141">
        <v>47500</v>
      </c>
      <c r="Q8" s="141">
        <v>46400</v>
      </c>
      <c r="R8" s="141">
        <v>41700</v>
      </c>
      <c r="S8" s="141">
        <v>36100</v>
      </c>
      <c r="T8" s="141">
        <v>29300</v>
      </c>
      <c r="U8" s="146">
        <v>24200</v>
      </c>
      <c r="V8" s="146">
        <v>27500</v>
      </c>
      <c r="W8" s="146">
        <v>35800</v>
      </c>
      <c r="X8" s="146">
        <v>32500</v>
      </c>
      <c r="Y8" s="167">
        <f t="shared" si="0"/>
        <v>-9.2178770949720712E-2</v>
      </c>
      <c r="Z8" s="150">
        <f t="shared" si="1"/>
        <v>-0.45193929173693081</v>
      </c>
      <c r="AA8" s="150">
        <f t="shared" si="2"/>
        <v>0.34297520661157033</v>
      </c>
      <c r="AB8" s="150">
        <f t="shared" si="3"/>
        <v>-0.22062350119904073</v>
      </c>
      <c r="AC8" s="69"/>
      <c r="AD8" s="142" t="s">
        <v>284</v>
      </c>
      <c r="AE8" s="124">
        <v>46000</v>
      </c>
      <c r="AF8" s="124" t="s">
        <v>166</v>
      </c>
      <c r="AG8" s="124" t="s">
        <v>166</v>
      </c>
      <c r="AH8" s="124" t="s">
        <v>166</v>
      </c>
      <c r="AI8" s="124" t="s">
        <v>166</v>
      </c>
      <c r="AJ8" s="124" t="s">
        <v>166</v>
      </c>
      <c r="AK8" s="124" t="s">
        <v>166</v>
      </c>
      <c r="AL8" s="124" t="s">
        <v>166</v>
      </c>
      <c r="AM8" s="124" t="s">
        <v>166</v>
      </c>
      <c r="AN8" s="124" t="s">
        <v>166</v>
      </c>
      <c r="AO8" s="124" t="s">
        <v>166</v>
      </c>
      <c r="AP8" s="124" t="s">
        <v>166</v>
      </c>
      <c r="AQ8" s="125">
        <v>46000</v>
      </c>
      <c r="AR8" s="125">
        <v>45000</v>
      </c>
      <c r="AS8" s="125">
        <v>40000</v>
      </c>
      <c r="AT8" s="125">
        <f>AVERAGE(31000,32500)</f>
        <v>31750</v>
      </c>
      <c r="AU8" s="125">
        <v>27500</v>
      </c>
      <c r="AV8" s="125">
        <v>23570</v>
      </c>
      <c r="AW8" s="125">
        <v>26500</v>
      </c>
      <c r="AX8" s="125">
        <v>34000</v>
      </c>
      <c r="AY8" s="125">
        <v>29000</v>
      </c>
      <c r="AZ8" s="89" t="s">
        <v>166</v>
      </c>
      <c r="BA8" s="89" t="s">
        <v>166</v>
      </c>
    </row>
    <row r="9" spans="1:53">
      <c r="A9" s="32" t="s">
        <v>42</v>
      </c>
      <c r="U9" s="171"/>
      <c r="V9" s="171"/>
      <c r="W9" s="171"/>
      <c r="X9" s="171"/>
      <c r="AF9" s="38"/>
      <c r="AG9" s="38"/>
      <c r="AW9" s="174"/>
      <c r="AX9" s="174"/>
      <c r="AY9" s="174"/>
      <c r="AZ9" s="174"/>
    </row>
    <row r="10" spans="1:53" ht="17.25">
      <c r="A10" s="179" t="s">
        <v>277</v>
      </c>
      <c r="B10" s="184"/>
      <c r="C10" s="184"/>
      <c r="D10" s="184"/>
      <c r="E10" s="184"/>
      <c r="F10" s="184"/>
      <c r="G10" s="184"/>
      <c r="H10" s="184"/>
      <c r="I10" s="184"/>
      <c r="J10" s="184"/>
      <c r="K10" s="184"/>
      <c r="L10" s="184"/>
      <c r="M10" s="184"/>
      <c r="N10" s="184"/>
      <c r="O10" s="184"/>
      <c r="P10" s="184"/>
      <c r="AF10" s="38"/>
    </row>
    <row r="11" spans="1:53">
      <c r="A11" s="180" t="s">
        <v>278</v>
      </c>
      <c r="B11" s="184"/>
      <c r="C11" s="184"/>
      <c r="D11" s="184"/>
      <c r="E11" s="184"/>
      <c r="F11" s="184"/>
      <c r="G11" s="184"/>
      <c r="H11" s="184"/>
      <c r="I11" s="184"/>
      <c r="J11" s="184"/>
      <c r="K11" s="184"/>
      <c r="L11" s="184"/>
      <c r="M11" s="184"/>
      <c r="N11" s="184"/>
      <c r="O11" s="184"/>
      <c r="P11" s="184"/>
      <c r="AF11" s="38"/>
    </row>
    <row r="12" spans="1:53">
      <c r="AF12" s="38"/>
    </row>
    <row r="13" spans="1:53">
      <c r="AF13" s="38"/>
    </row>
    <row r="14" spans="1:53">
      <c r="AF14" s="38"/>
    </row>
    <row r="15" spans="1:53">
      <c r="AF15" s="38"/>
    </row>
    <row r="16" spans="1:53">
      <c r="AF16" s="38"/>
    </row>
    <row r="17" spans="32:51">
      <c r="AF17" s="38"/>
      <c r="AH17" s="4"/>
      <c r="AI17" s="4"/>
      <c r="AJ17" s="4"/>
      <c r="AK17" s="4"/>
      <c r="AL17" s="4"/>
      <c r="AM17" s="4"/>
      <c r="AN17" s="4"/>
      <c r="AO17" s="4"/>
      <c r="AP17" s="4"/>
      <c r="AQ17" s="4"/>
      <c r="AR17" s="4"/>
      <c r="AS17" s="4"/>
      <c r="AT17" s="4"/>
      <c r="AU17" s="4"/>
      <c r="AV17" s="4"/>
      <c r="AW17" s="4"/>
      <c r="AX17" s="4"/>
      <c r="AY17" s="4"/>
    </row>
    <row r="18" spans="32:51">
      <c r="AF18" s="38"/>
      <c r="AH18" s="4"/>
      <c r="AI18" s="4"/>
      <c r="AJ18" s="4"/>
      <c r="AK18" s="4"/>
      <c r="AL18" s="4"/>
      <c r="AM18" s="4"/>
      <c r="AN18" s="4"/>
      <c r="AO18" s="4"/>
      <c r="AP18" s="4"/>
      <c r="AQ18" s="4"/>
      <c r="AR18" s="4"/>
      <c r="AS18" s="4"/>
      <c r="AT18" s="4"/>
      <c r="AU18" s="4"/>
      <c r="AV18" s="4"/>
      <c r="AW18" s="4"/>
      <c r="AX18" s="4"/>
      <c r="AY18" s="4"/>
    </row>
    <row r="19" spans="32:51">
      <c r="AF19" s="38"/>
      <c r="AH19" s="4"/>
      <c r="AI19" s="4"/>
      <c r="AJ19" s="4"/>
      <c r="AK19" s="4"/>
      <c r="AL19" s="4"/>
      <c r="AM19" s="4"/>
      <c r="AN19" s="4"/>
      <c r="AO19" s="4"/>
      <c r="AP19" s="4"/>
      <c r="AQ19" s="4"/>
      <c r="AR19" s="4"/>
      <c r="AS19" s="4"/>
      <c r="AT19" s="4"/>
      <c r="AU19" s="4"/>
      <c r="AV19" s="4"/>
      <c r="AW19" s="4"/>
      <c r="AX19" s="4"/>
      <c r="AY19" s="4"/>
    </row>
    <row r="20" spans="32:51">
      <c r="AF20" s="38"/>
      <c r="AH20" s="4"/>
      <c r="AI20" s="4"/>
      <c r="AJ20" s="4"/>
      <c r="AK20" s="4"/>
      <c r="AL20" s="4"/>
      <c r="AM20" s="4"/>
      <c r="AN20" s="4"/>
      <c r="AO20" s="4"/>
      <c r="AP20" s="4"/>
      <c r="AQ20" s="4"/>
      <c r="AR20" s="4"/>
      <c r="AS20" s="4"/>
      <c r="AT20" s="4"/>
      <c r="AU20" s="4"/>
      <c r="AV20" s="4"/>
      <c r="AW20" s="4"/>
      <c r="AX20" s="4"/>
      <c r="AY20" s="4"/>
    </row>
    <row r="21" spans="32:51">
      <c r="AF21" s="38"/>
      <c r="AH21" s="4"/>
      <c r="AI21" s="4"/>
      <c r="AJ21" s="4"/>
      <c r="AK21" s="4"/>
      <c r="AL21" s="4"/>
      <c r="AM21" s="4"/>
      <c r="AN21" s="4"/>
      <c r="AO21" s="4"/>
      <c r="AP21" s="4"/>
      <c r="AQ21" s="4"/>
      <c r="AR21" s="4"/>
      <c r="AS21" s="4"/>
      <c r="AT21" s="4"/>
      <c r="AU21" s="4"/>
      <c r="AV21" s="4"/>
      <c r="AW21" s="4"/>
      <c r="AX21" s="4"/>
      <c r="AY21" s="4"/>
    </row>
    <row r="22" spans="32:51">
      <c r="AF22" s="38"/>
      <c r="AH22" s="4"/>
      <c r="AI22" s="4"/>
      <c r="AJ22" s="4"/>
      <c r="AK22" s="4"/>
      <c r="AL22" s="4"/>
      <c r="AM22" s="4"/>
      <c r="AN22" s="4"/>
      <c r="AO22" s="4"/>
      <c r="AP22" s="4"/>
      <c r="AQ22" s="4"/>
      <c r="AR22" s="4"/>
      <c r="AS22" s="4"/>
      <c r="AT22" s="4"/>
      <c r="AU22" s="4"/>
      <c r="AV22" s="4"/>
      <c r="AW22" s="4"/>
      <c r="AX22" s="4"/>
      <c r="AY22" s="4"/>
    </row>
    <row r="23" spans="32:51">
      <c r="AF23" s="38"/>
      <c r="AH23" s="4"/>
      <c r="AI23" s="4"/>
      <c r="AJ23" s="4"/>
      <c r="AK23" s="4"/>
      <c r="AL23" s="4"/>
      <c r="AM23" s="4"/>
      <c r="AN23" s="4"/>
      <c r="AO23" s="4"/>
      <c r="AP23" s="4"/>
      <c r="AQ23" s="4"/>
      <c r="AR23" s="4"/>
      <c r="AS23" s="4"/>
      <c r="AT23" s="4"/>
      <c r="AU23" s="4"/>
      <c r="AV23" s="4"/>
      <c r="AW23" s="4"/>
      <c r="AX23" s="4"/>
      <c r="AY23" s="4"/>
    </row>
    <row r="24" spans="32:51">
      <c r="AF24" s="38"/>
      <c r="AH24" s="4"/>
      <c r="AI24" s="4"/>
      <c r="AJ24" s="4"/>
      <c r="AK24" s="4"/>
      <c r="AL24" s="4"/>
      <c r="AM24" s="4"/>
      <c r="AN24" s="4"/>
      <c r="AO24" s="4"/>
      <c r="AP24" s="4"/>
      <c r="AQ24" s="4"/>
      <c r="AR24" s="4"/>
      <c r="AS24" s="4"/>
      <c r="AT24" s="4"/>
      <c r="AU24" s="4"/>
      <c r="AV24" s="4"/>
      <c r="AW24" s="4"/>
      <c r="AX24" s="4"/>
      <c r="AY24" s="4"/>
    </row>
    <row r="25" spans="32:51">
      <c r="AF25" s="38"/>
      <c r="AH25" s="4"/>
      <c r="AI25" s="4"/>
      <c r="AJ25" s="4"/>
      <c r="AK25" s="4"/>
      <c r="AL25" s="4"/>
      <c r="AM25" s="4"/>
      <c r="AN25" s="4"/>
      <c r="AO25" s="4"/>
      <c r="AP25" s="4"/>
      <c r="AQ25" s="4"/>
      <c r="AR25" s="4"/>
      <c r="AS25" s="4"/>
      <c r="AT25" s="4"/>
      <c r="AU25" s="4"/>
      <c r="AV25" s="4"/>
      <c r="AW25" s="4"/>
      <c r="AX25" s="4"/>
      <c r="AY25" s="4"/>
    </row>
    <row r="26" spans="32:51">
      <c r="AF26" s="38"/>
      <c r="AH26" s="4"/>
      <c r="AI26" s="4"/>
      <c r="AJ26" s="4"/>
      <c r="AK26" s="4"/>
      <c r="AL26" s="4"/>
      <c r="AM26" s="4"/>
      <c r="AN26" s="4"/>
      <c r="AO26" s="4"/>
      <c r="AP26" s="4"/>
      <c r="AQ26" s="4"/>
      <c r="AR26" s="4"/>
      <c r="AS26" s="4"/>
      <c r="AT26" s="4"/>
      <c r="AU26" s="4"/>
      <c r="AV26" s="4"/>
      <c r="AW26" s="4"/>
      <c r="AX26" s="4"/>
      <c r="AY26" s="4"/>
    </row>
    <row r="27" spans="32:51">
      <c r="AF27" s="38"/>
      <c r="AH27" s="4"/>
      <c r="AI27" s="4"/>
      <c r="AJ27" s="4"/>
      <c r="AK27" s="4"/>
      <c r="AL27" s="4"/>
      <c r="AM27" s="4"/>
      <c r="AN27" s="4"/>
      <c r="AO27" s="4"/>
      <c r="AP27" s="4"/>
      <c r="AQ27" s="4"/>
      <c r="AR27" s="4"/>
      <c r="AS27" s="4"/>
      <c r="AT27" s="4"/>
      <c r="AU27" s="4"/>
      <c r="AV27" s="4"/>
      <c r="AW27" s="4"/>
      <c r="AX27" s="4"/>
      <c r="AY27" s="4"/>
    </row>
    <row r="28" spans="32:51">
      <c r="AF28" s="38"/>
      <c r="AH28" s="4"/>
      <c r="AI28" s="4"/>
      <c r="AJ28" s="4"/>
      <c r="AK28" s="4"/>
      <c r="AL28" s="4"/>
      <c r="AM28" s="4"/>
      <c r="AN28" s="4"/>
      <c r="AO28" s="4"/>
      <c r="AP28" s="4"/>
      <c r="AQ28" s="4"/>
      <c r="AR28" s="4"/>
      <c r="AS28" s="4"/>
      <c r="AT28" s="4"/>
      <c r="AU28" s="4"/>
      <c r="AV28" s="4"/>
      <c r="AW28" s="4"/>
      <c r="AX28" s="4"/>
      <c r="AY28" s="4"/>
    </row>
    <row r="29" spans="32:51">
      <c r="AF29" s="38"/>
      <c r="AH29" s="4"/>
      <c r="AI29" s="4"/>
      <c r="AJ29" s="4"/>
      <c r="AK29" s="4"/>
      <c r="AL29" s="4"/>
      <c r="AM29" s="4"/>
      <c r="AN29" s="4"/>
      <c r="AO29" s="4"/>
      <c r="AP29" s="4"/>
      <c r="AQ29" s="4"/>
      <c r="AR29" s="4"/>
      <c r="AS29" s="4"/>
      <c r="AT29" s="4"/>
      <c r="AU29" s="4"/>
      <c r="AV29" s="4"/>
      <c r="AW29" s="4"/>
      <c r="AX29" s="4"/>
      <c r="AY29" s="4"/>
    </row>
    <row r="30" spans="32:51">
      <c r="AF30" s="38"/>
      <c r="AH30" s="4"/>
      <c r="AI30" s="4"/>
      <c r="AJ30" s="4"/>
      <c r="AK30" s="4"/>
      <c r="AL30" s="4"/>
      <c r="AM30" s="4"/>
      <c r="AN30" s="4"/>
      <c r="AO30" s="4"/>
      <c r="AP30" s="4"/>
      <c r="AQ30" s="4"/>
      <c r="AR30" s="4"/>
      <c r="AS30" s="4"/>
      <c r="AT30" s="4"/>
      <c r="AU30" s="4"/>
      <c r="AV30" s="4"/>
      <c r="AW30" s="4"/>
      <c r="AX30" s="4"/>
      <c r="AY30" s="4"/>
    </row>
    <row r="31" spans="32:51">
      <c r="AF31" s="38"/>
      <c r="AH31" s="4"/>
      <c r="AI31" s="4"/>
      <c r="AJ31" s="4"/>
      <c r="AK31" s="4"/>
      <c r="AL31" s="4"/>
      <c r="AM31" s="4"/>
      <c r="AN31" s="4"/>
      <c r="AO31" s="4"/>
      <c r="AP31" s="4"/>
      <c r="AQ31" s="4"/>
      <c r="AR31" s="4"/>
      <c r="AS31" s="4"/>
      <c r="AT31" s="4"/>
      <c r="AU31" s="4"/>
      <c r="AV31" s="4"/>
      <c r="AW31" s="4"/>
      <c r="AX31" s="4"/>
      <c r="AY31" s="4"/>
    </row>
    <row r="32" spans="32:51">
      <c r="AF32" s="38"/>
      <c r="AH32" s="4"/>
      <c r="AI32" s="4"/>
      <c r="AJ32" s="4"/>
      <c r="AK32" s="4"/>
      <c r="AL32" s="4"/>
      <c r="AM32" s="4"/>
      <c r="AN32" s="4"/>
      <c r="AO32" s="4"/>
      <c r="AP32" s="4"/>
      <c r="AQ32" s="4"/>
      <c r="AR32" s="4"/>
      <c r="AS32" s="4"/>
      <c r="AT32" s="4"/>
      <c r="AU32" s="4"/>
      <c r="AV32" s="4"/>
      <c r="AW32" s="4"/>
      <c r="AX32" s="4"/>
      <c r="AY32" s="4"/>
    </row>
    <row r="33" spans="32:51">
      <c r="AF33" s="38"/>
      <c r="AH33" s="4"/>
      <c r="AI33" s="4"/>
      <c r="AJ33" s="4"/>
      <c r="AK33" s="4"/>
      <c r="AL33" s="4"/>
      <c r="AM33" s="4"/>
      <c r="AN33" s="4"/>
      <c r="AO33" s="4"/>
      <c r="AP33" s="4"/>
      <c r="AQ33" s="4"/>
      <c r="AR33" s="4"/>
      <c r="AS33" s="4"/>
      <c r="AT33" s="4"/>
      <c r="AU33" s="4"/>
      <c r="AV33" s="4"/>
      <c r="AW33" s="4"/>
      <c r="AX33" s="4"/>
      <c r="AY33" s="4"/>
    </row>
  </sheetData>
  <mergeCells count="10">
    <mergeCell ref="A1:A3"/>
    <mergeCell ref="B1:B3"/>
    <mergeCell ref="C1:C3"/>
    <mergeCell ref="D1:AC1"/>
    <mergeCell ref="AD1:AD3"/>
    <mergeCell ref="AE1:BA1"/>
    <mergeCell ref="D2:O2"/>
    <mergeCell ref="AQ2:AT2"/>
    <mergeCell ref="P2:X2"/>
    <mergeCell ref="Y2:AC2"/>
  </mergeCells>
  <phoneticPr fontId="1" type="noConversion"/>
  <conditionalFormatting sqref="BA4:BA7">
    <cfRule type="dataBar" priority="3">
      <dataBar>
        <cfvo type="min"/>
        <cfvo type="max"/>
        <color rgb="FF638EC6"/>
      </dataBar>
      <extLst>
        <ext xmlns:x14="http://schemas.microsoft.com/office/spreadsheetml/2009/9/main" uri="{B025F937-C7B1-47D3-B67F-A62EFF666E3E}">
          <x14:id>{7BAAAACA-3DF9-47CB-9741-D8B57DB86207}</x14:id>
        </ext>
      </extLst>
    </cfRule>
    <cfRule type="dataBar" priority="4">
      <dataBar>
        <cfvo type="min"/>
        <cfvo type="max"/>
        <color rgb="FF63C384"/>
      </dataBar>
      <extLst>
        <ext xmlns:x14="http://schemas.microsoft.com/office/spreadsheetml/2009/9/main" uri="{B025F937-C7B1-47D3-B67F-A62EFF666E3E}">
          <x14:id>{0115931A-2568-4048-A79D-A6A139C42D3F}</x14:id>
        </ext>
      </extLst>
    </cfRule>
  </conditionalFormatting>
  <conditionalFormatting sqref="BA4:BA7">
    <cfRule type="dataBar" priority="2">
      <dataBar>
        <cfvo type="min"/>
        <cfvo type="max"/>
        <color rgb="FF638EC6"/>
      </dataBar>
      <extLst>
        <ext xmlns:x14="http://schemas.microsoft.com/office/spreadsheetml/2009/9/main" uri="{B025F937-C7B1-47D3-B67F-A62EFF666E3E}">
          <x14:id>{18B810CE-F24C-4733-A4D7-A5A156512119}</x14:id>
        </ext>
      </extLst>
    </cfRule>
  </conditionalFormatting>
  <pageMargins left="0.7" right="0.7" top="0.75" bottom="0.75" header="0.3" footer="0.3"/>
  <pageSetup paperSize="9" orientation="portrait" r:id="rId1"/>
  <picture r:id="rId2"/>
  <extLst>
    <ext xmlns:x14="http://schemas.microsoft.com/office/spreadsheetml/2009/9/main" uri="{78C0D931-6437-407d-A8EE-F0AAD7539E65}">
      <x14:conditionalFormattings>
        <x14:conditionalFormatting xmlns:xm="http://schemas.microsoft.com/office/excel/2006/main">
          <x14:cfRule type="dataBar" id="{7BAAAACA-3DF9-47CB-9741-D8B57DB86207}">
            <x14:dataBar minLength="0" maxLength="100" gradient="0" direction="leftToRight">
              <x14:cfvo type="autoMin"/>
              <x14:cfvo type="autoMax"/>
              <x14:negativeFillColor rgb="FFFF0000"/>
              <x14:axisColor rgb="FF000000"/>
            </x14:dataBar>
          </x14:cfRule>
          <x14:cfRule type="dataBar" id="{0115931A-2568-4048-A79D-A6A139C42D3F}">
            <x14:dataBar minLength="0" maxLength="100" border="1" negativeBarBorderColorSameAsPositive="0">
              <x14:cfvo type="autoMin"/>
              <x14:cfvo type="autoMax"/>
              <x14:borderColor rgb="FF63C384"/>
              <x14:negativeFillColor rgb="FFFF0000"/>
              <x14:negativeBorderColor rgb="FFFF0000"/>
              <x14:axisColor rgb="FF000000"/>
            </x14:dataBar>
          </x14:cfRule>
          <xm:sqref>BA4:BA7</xm:sqref>
        </x14:conditionalFormatting>
        <x14:conditionalFormatting xmlns:xm="http://schemas.microsoft.com/office/excel/2006/main">
          <x14:cfRule type="dataBar" id="{18B810CE-F24C-4733-A4D7-A5A156512119}">
            <x14:dataBar minLength="0" maxLength="100" gradient="0" axisPosition="middle">
              <x14:cfvo type="autoMin"/>
              <x14:cfvo type="autoMax"/>
              <x14:negativeFillColor rgb="FFFF0000"/>
              <x14:axisColor rgb="FF000000"/>
            </x14:dataBar>
          </x14:cfRule>
          <xm:sqref>BA4:BA7</xm:sqref>
        </x14:conditionalFormatting>
        <x14:conditionalFormatting xmlns:xm="http://schemas.microsoft.com/office/excel/2006/main">
          <x14:cfRule type="iconSet" priority="6" id="{660B0AF2-51FE-4BD8-8550-1A591A2627EA}">
            <x14:iconSet iconSet="3Triangles" custom="1">
              <x14:cfvo type="percent">
                <xm:f>0</xm:f>
              </x14:cfvo>
              <x14:cfvo type="num">
                <xm:f>0</xm:f>
              </x14:cfvo>
              <x14:cfvo type="num" gte="0">
                <xm:f>0</xm:f>
              </x14:cfvo>
              <x14:cfIcon iconSet="3Triangles" iconId="0"/>
              <x14:cfIcon iconSet="3Triangles" iconId="1"/>
              <x14:cfIcon iconSet="3Triangles" iconId="2"/>
            </x14:iconSet>
          </x14:cfRule>
          <xm:sqref>Y4:AC8</xm:sqref>
        </x14:conditionalFormatting>
        <x14:conditionalFormatting xmlns:xm="http://schemas.microsoft.com/office/excel/2006/main">
          <x14:cfRule type="iconSet" priority="5" id="{C951F600-6289-49F2-BE42-E9BEC3BB7FC9}">
            <x14:iconSet iconSet="3Arrows" custom="1">
              <x14:cfvo type="percent">
                <xm:f>0</xm:f>
              </x14:cfvo>
              <x14:cfvo type="num">
                <xm:f>-500</xm:f>
              </x14:cfvo>
              <x14:cfvo type="num" gte="0">
                <xm:f>0</xm:f>
              </x14:cfvo>
              <x14:cfIcon iconSet="3Arrows" iconId="0"/>
              <x14:cfIcon iconSet="4Arrows" iconId="1"/>
              <x14:cfIcon iconSet="4Arrows" iconId="2"/>
            </x14:iconSet>
          </x14:cfRule>
          <xm:sqref>AZ4:AZ7</xm:sqref>
        </x14:conditionalFormatting>
        <x14:conditionalFormatting xmlns:xm="http://schemas.microsoft.com/office/excel/2006/main">
          <x14:cfRule type="iconSet" priority="1" id="{875756AA-7A0A-494B-8DB6-68F073109567}">
            <x14:iconSet iconSet="3Arrows" custom="1">
              <x14:cfvo type="percent">
                <xm:f>0</xm:f>
              </x14:cfvo>
              <x14:cfvo type="num">
                <xm:f>-500</xm:f>
              </x14:cfvo>
              <x14:cfvo type="num" gte="0">
                <xm:f>0</xm:f>
              </x14:cfvo>
              <x14:cfIcon iconSet="3Arrows" iconId="0"/>
              <x14:cfIcon iconSet="4Arrows" iconId="1"/>
              <x14:cfIcon iconSet="4Arrows" iconId="2"/>
            </x14:iconSet>
          </x14:cfRule>
          <xm:sqref>AZ8:BA8</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'2023年9月'!P4:X4</xm:f>
              <xm:sqref>AC4</xm:sqref>
            </x14:sparkline>
            <x14:sparkline>
              <xm:f>'2023年9月'!P5:X5</xm:f>
              <xm:sqref>AC5</xm:sqref>
            </x14:sparkline>
            <x14:sparkline>
              <xm:f>'2023年9月'!P6:X6</xm:f>
              <xm:sqref>AC6</xm:sqref>
            </x14:sparkline>
            <x14:sparkline>
              <xm:f>'2023年9月'!P7:X7</xm:f>
              <xm:sqref>AC7</xm:sqref>
            </x14:sparkline>
            <x14:sparkline>
              <xm:f>'2023年9月'!P8:X8</xm:f>
              <xm:sqref>AC8</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3"/>
  <sheetViews>
    <sheetView tabSelected="1" zoomScale="85" zoomScaleNormal="85" workbookViewId="0">
      <pane xSplit="15" ySplit="3" topLeftCell="P4" activePane="bottomRight" state="frozen"/>
      <selection pane="topRight" activeCell="P1" sqref="P1"/>
      <selection pane="bottomLeft" activeCell="A4" sqref="A4"/>
      <selection pane="bottomRight" sqref="A1:A3"/>
    </sheetView>
  </sheetViews>
  <sheetFormatPr defaultColWidth="9" defaultRowHeight="13.5"/>
  <cols>
    <col min="1" max="1" width="5.140625" style="4" customWidth="1"/>
    <col min="2" max="2" width="8.5703125" style="4" bestFit="1" customWidth="1"/>
    <col min="3" max="3" width="18.42578125" style="4" bestFit="1" customWidth="1"/>
    <col min="4" max="11" width="9.85546875" style="4" hidden="1" customWidth="1"/>
    <col min="12" max="12" width="13.140625" style="4" hidden="1" customWidth="1"/>
    <col min="13" max="13" width="9.85546875" style="4" hidden="1" customWidth="1"/>
    <col min="14" max="15" width="12.42578125" style="4" hidden="1" customWidth="1"/>
    <col min="16" max="25" width="12.42578125" style="4" customWidth="1"/>
    <col min="26" max="26" width="10.5703125" style="4" customWidth="1"/>
    <col min="27" max="28" width="10" style="4" customWidth="1"/>
    <col min="29" max="29" width="11.140625" style="4" customWidth="1"/>
    <col min="30" max="30" width="25.42578125" style="4" customWidth="1"/>
    <col min="31" max="31" width="151" style="4" customWidth="1"/>
    <col min="32" max="32" width="18.42578125" style="4" customWidth="1"/>
    <col min="33" max="33" width="11" style="4" customWidth="1"/>
    <col min="34" max="34" width="11.85546875" style="4" customWidth="1"/>
    <col min="35" max="35" width="11.7109375" style="25" customWidth="1"/>
    <col min="36" max="36" width="10.85546875" style="25" customWidth="1"/>
    <col min="37" max="37" width="11" style="25" customWidth="1"/>
    <col min="38" max="38" width="13.28515625" style="25" customWidth="1"/>
    <col min="39" max="39" width="11" style="25" customWidth="1"/>
    <col min="40" max="41" width="11.28515625" style="25" customWidth="1"/>
    <col min="42" max="42" width="11.42578125" style="25" bestFit="1" customWidth="1"/>
    <col min="43" max="43" width="11" style="25" customWidth="1"/>
    <col min="44" max="44" width="10.42578125" style="25" customWidth="1"/>
    <col min="45" max="45" width="9.7109375" style="25" customWidth="1"/>
    <col min="46" max="46" width="9.85546875" style="25" customWidth="1"/>
    <col min="47" max="47" width="12" style="25" customWidth="1"/>
    <col min="48" max="49" width="11.42578125" style="25" customWidth="1"/>
    <col min="50" max="52" width="10.7109375" style="25" customWidth="1"/>
    <col min="53" max="53" width="10.42578125" style="25" customWidth="1"/>
    <col min="54" max="54" width="20.7109375" style="4" bestFit="1" customWidth="1"/>
    <col min="55" max="55" width="24.42578125" style="4" customWidth="1"/>
    <col min="56" max="16384" width="9" style="4"/>
  </cols>
  <sheetData>
    <row r="1" spans="1:55" s="2" customFormat="1" ht="23.45" customHeight="1" thickBot="1">
      <c r="A1" s="225" t="s">
        <v>38</v>
      </c>
      <c r="B1" s="225" t="s">
        <v>21</v>
      </c>
      <c r="C1" s="225" t="s">
        <v>37</v>
      </c>
      <c r="D1" s="227" t="s">
        <v>155</v>
      </c>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38"/>
      <c r="AE1" s="225" t="s">
        <v>46</v>
      </c>
      <c r="AF1" s="214" t="s">
        <v>117</v>
      </c>
      <c r="AG1" s="214"/>
      <c r="AH1" s="214"/>
      <c r="AI1" s="214"/>
      <c r="AJ1" s="214"/>
      <c r="AK1" s="214"/>
      <c r="AL1" s="214"/>
      <c r="AM1" s="214"/>
      <c r="AN1" s="214"/>
      <c r="AO1" s="214"/>
      <c r="AP1" s="214"/>
      <c r="AQ1" s="214"/>
      <c r="AR1" s="214"/>
      <c r="AS1" s="214"/>
      <c r="AT1" s="214"/>
      <c r="AU1" s="214"/>
      <c r="AV1" s="214"/>
      <c r="AW1" s="214"/>
      <c r="AX1" s="214"/>
      <c r="AY1" s="214"/>
      <c r="AZ1" s="214"/>
      <c r="BA1" s="214"/>
      <c r="BB1" s="214"/>
      <c r="BC1" s="214"/>
    </row>
    <row r="2" spans="1:55" ht="23.45" customHeight="1" thickTop="1" thickBot="1">
      <c r="A2" s="225"/>
      <c r="B2" s="225"/>
      <c r="C2" s="231"/>
      <c r="D2" s="232">
        <v>2022</v>
      </c>
      <c r="E2" s="233"/>
      <c r="F2" s="233"/>
      <c r="G2" s="233"/>
      <c r="H2" s="233"/>
      <c r="I2" s="233"/>
      <c r="J2" s="233"/>
      <c r="K2" s="233"/>
      <c r="L2" s="233"/>
      <c r="M2" s="233"/>
      <c r="N2" s="233"/>
      <c r="O2" s="234"/>
      <c r="P2" s="230">
        <v>2023</v>
      </c>
      <c r="Q2" s="230"/>
      <c r="R2" s="230"/>
      <c r="S2" s="230"/>
      <c r="T2" s="230"/>
      <c r="U2" s="230"/>
      <c r="V2" s="230"/>
      <c r="W2" s="230"/>
      <c r="X2" s="230"/>
      <c r="Y2" s="230"/>
      <c r="Z2" s="239"/>
      <c r="AA2" s="240"/>
      <c r="AB2" s="240"/>
      <c r="AC2" s="240"/>
      <c r="AD2" s="241"/>
      <c r="AE2" s="225"/>
      <c r="AF2" s="138">
        <v>2022</v>
      </c>
      <c r="AG2" s="138"/>
      <c r="AH2" s="138"/>
      <c r="AI2" s="138"/>
      <c r="AJ2" s="138"/>
      <c r="AK2" s="138"/>
      <c r="AL2" s="138"/>
      <c r="AM2" s="138"/>
      <c r="AN2" s="138"/>
      <c r="AO2" s="138"/>
      <c r="AP2" s="138"/>
      <c r="AQ2" s="138"/>
      <c r="AR2" s="236">
        <v>2023</v>
      </c>
      <c r="AS2" s="237"/>
      <c r="AT2" s="237"/>
      <c r="AU2" s="237"/>
      <c r="AV2" s="188"/>
      <c r="AW2" s="188"/>
      <c r="AX2" s="188"/>
      <c r="AY2" s="188"/>
      <c r="AZ2" s="188"/>
      <c r="BA2" s="188"/>
      <c r="BB2" s="188"/>
      <c r="BC2" s="188"/>
    </row>
    <row r="3" spans="1:55" ht="25.5" customHeight="1" thickTop="1">
      <c r="A3" s="225"/>
      <c r="B3" s="225"/>
      <c r="C3" s="225"/>
      <c r="D3" s="132" t="s">
        <v>0</v>
      </c>
      <c r="E3" s="109" t="s">
        <v>7</v>
      </c>
      <c r="F3" s="109" t="s">
        <v>26</v>
      </c>
      <c r="G3" s="109" t="s">
        <v>52</v>
      </c>
      <c r="H3" s="109" t="s">
        <v>72</v>
      </c>
      <c r="I3" s="109" t="s">
        <v>80</v>
      </c>
      <c r="J3" s="109" t="s">
        <v>88</v>
      </c>
      <c r="K3" s="109" t="s">
        <v>96</v>
      </c>
      <c r="L3" s="109" t="s">
        <v>107</v>
      </c>
      <c r="M3" s="109" t="s">
        <v>121</v>
      </c>
      <c r="N3" s="109" t="s">
        <v>141</v>
      </c>
      <c r="O3" s="157" t="s">
        <v>142</v>
      </c>
      <c r="P3" s="190" t="s">
        <v>0</v>
      </c>
      <c r="Q3" s="190" t="s">
        <v>7</v>
      </c>
      <c r="R3" s="190" t="s">
        <v>26</v>
      </c>
      <c r="S3" s="190" t="s">
        <v>191</v>
      </c>
      <c r="T3" s="190" t="s">
        <v>72</v>
      </c>
      <c r="U3" s="190" t="s">
        <v>226</v>
      </c>
      <c r="V3" s="190" t="s">
        <v>244</v>
      </c>
      <c r="W3" s="190" t="s">
        <v>100</v>
      </c>
      <c r="X3" s="190" t="s">
        <v>114</v>
      </c>
      <c r="Y3" s="190" t="s">
        <v>285</v>
      </c>
      <c r="Z3" s="158" t="s">
        <v>39</v>
      </c>
      <c r="AA3" s="133" t="s">
        <v>40</v>
      </c>
      <c r="AB3" s="134" t="s">
        <v>69</v>
      </c>
      <c r="AC3" s="134" t="s">
        <v>101</v>
      </c>
      <c r="AD3" s="135" t="s">
        <v>53</v>
      </c>
      <c r="AE3" s="225"/>
      <c r="AF3" s="102" t="s">
        <v>63</v>
      </c>
      <c r="AG3" s="189" t="s">
        <v>7</v>
      </c>
      <c r="AH3" s="189" t="s">
        <v>26</v>
      </c>
      <c r="AI3" s="189" t="s">
        <v>52</v>
      </c>
      <c r="AJ3" s="189" t="s">
        <v>72</v>
      </c>
      <c r="AK3" s="189" t="s">
        <v>80</v>
      </c>
      <c r="AL3" s="189" t="s">
        <v>88</v>
      </c>
      <c r="AM3" s="189" t="s">
        <v>100</v>
      </c>
      <c r="AN3" s="189" t="s">
        <v>114</v>
      </c>
      <c r="AO3" s="189" t="s">
        <v>120</v>
      </c>
      <c r="AP3" s="189" t="s">
        <v>134</v>
      </c>
      <c r="AQ3" s="189" t="s">
        <v>143</v>
      </c>
      <c r="AR3" s="189" t="s">
        <v>158</v>
      </c>
      <c r="AS3" s="189" t="s">
        <v>7</v>
      </c>
      <c r="AT3" s="189" t="s">
        <v>26</v>
      </c>
      <c r="AU3" s="189" t="s">
        <v>191</v>
      </c>
      <c r="AV3" s="189" t="s">
        <v>72</v>
      </c>
      <c r="AW3" s="189" t="s">
        <v>80</v>
      </c>
      <c r="AX3" s="189" t="s">
        <v>244</v>
      </c>
      <c r="AY3" s="189" t="s">
        <v>100</v>
      </c>
      <c r="AZ3" s="189" t="s">
        <v>114</v>
      </c>
      <c r="BA3" s="189" t="s">
        <v>286</v>
      </c>
      <c r="BB3" s="87" t="s">
        <v>159</v>
      </c>
      <c r="BC3" s="139" t="s">
        <v>160</v>
      </c>
    </row>
    <row r="4" spans="1:55" ht="222.75" customHeight="1">
      <c r="A4" s="98">
        <v>1</v>
      </c>
      <c r="B4" s="149" t="s">
        <v>289</v>
      </c>
      <c r="C4" s="99" t="s">
        <v>213</v>
      </c>
      <c r="D4" s="120">
        <v>115000</v>
      </c>
      <c r="E4" s="121">
        <v>100000</v>
      </c>
      <c r="F4" s="121">
        <v>88000</v>
      </c>
      <c r="G4" s="121">
        <v>83500</v>
      </c>
      <c r="H4" s="122">
        <v>83000</v>
      </c>
      <c r="I4" s="121">
        <v>79000</v>
      </c>
      <c r="J4" s="121">
        <v>79000</v>
      </c>
      <c r="K4" s="121">
        <v>76500</v>
      </c>
      <c r="L4" s="121">
        <v>76300</v>
      </c>
      <c r="M4" s="121">
        <v>74500</v>
      </c>
      <c r="N4" s="122">
        <v>71600</v>
      </c>
      <c r="O4" s="140">
        <v>68600</v>
      </c>
      <c r="P4" s="141">
        <v>65500</v>
      </c>
      <c r="Q4" s="141">
        <v>63400</v>
      </c>
      <c r="R4" s="141">
        <v>60900</v>
      </c>
      <c r="S4" s="141">
        <v>55000</v>
      </c>
      <c r="T4" s="141">
        <v>49300</v>
      </c>
      <c r="U4" s="141">
        <v>49300</v>
      </c>
      <c r="V4" s="141">
        <v>48000</v>
      </c>
      <c r="W4" s="141">
        <v>48100</v>
      </c>
      <c r="X4" s="141">
        <v>50100</v>
      </c>
      <c r="Y4" s="146">
        <v>50100</v>
      </c>
      <c r="Z4" s="167">
        <f>Y4/X4-1</f>
        <v>0</v>
      </c>
      <c r="AA4" s="150">
        <f>Y4/M4-1</f>
        <v>-0.32751677852348993</v>
      </c>
      <c r="AB4" s="150">
        <f>Y4/V4-1</f>
        <v>4.3749999999999956E-2</v>
      </c>
      <c r="AC4" s="150">
        <f>Y4/S4-1</f>
        <v>-8.9090909090909109E-2</v>
      </c>
      <c r="AD4" s="69"/>
      <c r="AE4" s="142" t="s">
        <v>295</v>
      </c>
      <c r="AF4" s="124" t="s">
        <v>64</v>
      </c>
      <c r="AG4" s="124">
        <v>94500</v>
      </c>
      <c r="AH4" s="125">
        <v>75000</v>
      </c>
      <c r="AI4" s="125">
        <v>80000</v>
      </c>
      <c r="AJ4" s="125">
        <v>80000</v>
      </c>
      <c r="AK4" s="125">
        <v>75500</v>
      </c>
      <c r="AL4" s="125">
        <v>76000</v>
      </c>
      <c r="AM4" s="125">
        <v>74500</v>
      </c>
      <c r="AN4" s="125">
        <f>AVERAGE(74300,75000)</f>
        <v>74650</v>
      </c>
      <c r="AO4" s="125">
        <v>74300</v>
      </c>
      <c r="AP4" s="125">
        <v>70500</v>
      </c>
      <c r="AQ4" s="125">
        <v>67000</v>
      </c>
      <c r="AR4" s="125">
        <v>64000</v>
      </c>
      <c r="AS4" s="125">
        <v>61500</v>
      </c>
      <c r="AT4" s="125">
        <v>57500</v>
      </c>
      <c r="AU4" s="125">
        <v>52000</v>
      </c>
      <c r="AV4" s="125">
        <v>48000</v>
      </c>
      <c r="AW4" s="125">
        <v>48000</v>
      </c>
      <c r="AX4" s="125">
        <v>47000</v>
      </c>
      <c r="AY4" s="125">
        <v>47800</v>
      </c>
      <c r="AZ4" s="125">
        <v>48000</v>
      </c>
      <c r="BA4" s="125">
        <v>48000</v>
      </c>
      <c r="BB4" s="89">
        <f>BA4-AO4</f>
        <v>-26300</v>
      </c>
      <c r="BC4" s="90">
        <f>BA4/AO4-1</f>
        <v>-0.3539703903095559</v>
      </c>
    </row>
    <row r="5" spans="1:55" ht="151.5" customHeight="1">
      <c r="A5" s="98">
        <v>2</v>
      </c>
      <c r="B5" s="149" t="s">
        <v>290</v>
      </c>
      <c r="C5" s="99" t="s">
        <v>228</v>
      </c>
      <c r="D5" s="120">
        <v>210000</v>
      </c>
      <c r="E5" s="121">
        <v>175000</v>
      </c>
      <c r="F5" s="121">
        <v>175000</v>
      </c>
      <c r="G5" s="121">
        <v>160000</v>
      </c>
      <c r="H5" s="122">
        <v>155000</v>
      </c>
      <c r="I5" s="121">
        <v>147800</v>
      </c>
      <c r="J5" s="121">
        <v>154500</v>
      </c>
      <c r="K5" s="121">
        <v>157500</v>
      </c>
      <c r="L5" s="121">
        <v>157500</v>
      </c>
      <c r="M5" s="121">
        <v>156900</v>
      </c>
      <c r="N5" s="122">
        <v>149900</v>
      </c>
      <c r="O5" s="140">
        <v>135000</v>
      </c>
      <c r="P5" s="141">
        <v>135000</v>
      </c>
      <c r="Q5" s="141">
        <v>126000</v>
      </c>
      <c r="R5" s="141">
        <v>118400</v>
      </c>
      <c r="S5" s="141">
        <v>100900</v>
      </c>
      <c r="T5" s="141">
        <v>89900</v>
      </c>
      <c r="U5" s="146">
        <v>90000</v>
      </c>
      <c r="V5" s="146">
        <v>90000</v>
      </c>
      <c r="W5" s="146">
        <v>90900</v>
      </c>
      <c r="X5" s="146">
        <v>92000</v>
      </c>
      <c r="Y5" s="146">
        <v>93900</v>
      </c>
      <c r="Z5" s="167">
        <f t="shared" ref="Z5:Z8" si="0">Y5/X5-1</f>
        <v>2.0652173913043415E-2</v>
      </c>
      <c r="AA5" s="150">
        <f t="shared" ref="AA5:AA8" si="1">Y5/M5-1</f>
        <v>-0.40152963671128106</v>
      </c>
      <c r="AB5" s="150">
        <f t="shared" ref="AB5:AB8" si="2">Y5/V5-1</f>
        <v>4.3333333333333224E-2</v>
      </c>
      <c r="AC5" s="150">
        <f t="shared" ref="AC5:AC8" si="3">Y5/S5-1</f>
        <v>-6.9375619425173451E-2</v>
      </c>
      <c r="AD5" s="69"/>
      <c r="AE5" s="142" t="s">
        <v>293</v>
      </c>
      <c r="AF5" s="124" t="s">
        <v>65</v>
      </c>
      <c r="AG5" s="124">
        <v>125000</v>
      </c>
      <c r="AH5" s="125">
        <v>125000</v>
      </c>
      <c r="AI5" s="124">
        <v>125000</v>
      </c>
      <c r="AJ5" s="125">
        <v>125000</v>
      </c>
      <c r="AK5" s="125">
        <v>125000</v>
      </c>
      <c r="AL5" s="125">
        <v>147000</v>
      </c>
      <c r="AM5" s="125">
        <v>147500</v>
      </c>
      <c r="AN5" s="125">
        <f>AVERAGE(147500,150000)</f>
        <v>148750</v>
      </c>
      <c r="AO5" s="125">
        <f>AVERAGE(147500,150000)</f>
        <v>148750</v>
      </c>
      <c r="AP5" s="125">
        <v>147500</v>
      </c>
      <c r="AQ5" s="125" t="s">
        <v>174</v>
      </c>
      <c r="AR5" s="125">
        <v>128000</v>
      </c>
      <c r="AS5" s="125">
        <v>125000</v>
      </c>
      <c r="AT5" s="125">
        <v>117000</v>
      </c>
      <c r="AU5" s="125">
        <v>92500</v>
      </c>
      <c r="AV5" s="125">
        <v>87500</v>
      </c>
      <c r="AW5" s="125">
        <v>88000</v>
      </c>
      <c r="AX5" s="125">
        <v>86500</v>
      </c>
      <c r="AY5" s="125">
        <v>90000</v>
      </c>
      <c r="AZ5" s="125">
        <v>90500</v>
      </c>
      <c r="BA5" s="125">
        <v>92500</v>
      </c>
      <c r="BB5" s="89">
        <f t="shared" ref="BB5:BB6" si="4">BA5-AO5</f>
        <v>-56250</v>
      </c>
      <c r="BC5" s="90">
        <f t="shared" ref="BC5:BC7" si="5">BA5/AO5-1</f>
        <v>-0.37815126050420167</v>
      </c>
    </row>
    <row r="6" spans="1:55" ht="60.75" customHeight="1">
      <c r="A6" s="98">
        <v>3</v>
      </c>
      <c r="B6" s="149" t="s">
        <v>287</v>
      </c>
      <c r="C6" s="99" t="s">
        <v>229</v>
      </c>
      <c r="D6" s="120">
        <v>650000</v>
      </c>
      <c r="E6" s="121">
        <v>600000</v>
      </c>
      <c r="F6" s="121">
        <v>650000</v>
      </c>
      <c r="G6" s="121">
        <v>695000</v>
      </c>
      <c r="H6" s="122">
        <v>695000</v>
      </c>
      <c r="I6" s="121">
        <v>700000</v>
      </c>
      <c r="J6" s="121">
        <v>695000</v>
      </c>
      <c r="K6" s="121">
        <v>695000</v>
      </c>
      <c r="L6" s="121">
        <v>695000</v>
      </c>
      <c r="M6" s="121">
        <v>690000</v>
      </c>
      <c r="N6" s="122">
        <v>650000</v>
      </c>
      <c r="O6" s="140">
        <v>650000</v>
      </c>
      <c r="P6" s="141">
        <v>640000</v>
      </c>
      <c r="Q6" s="141">
        <v>645000</v>
      </c>
      <c r="R6" s="141">
        <v>645000</v>
      </c>
      <c r="S6" s="141">
        <v>630000</v>
      </c>
      <c r="T6" s="141">
        <v>600000</v>
      </c>
      <c r="U6" s="146">
        <v>590000</v>
      </c>
      <c r="V6" s="146">
        <v>590000</v>
      </c>
      <c r="W6" s="146">
        <v>560000</v>
      </c>
      <c r="X6" s="146">
        <v>520000</v>
      </c>
      <c r="Y6" s="146">
        <v>500000</v>
      </c>
      <c r="Z6" s="167">
        <f t="shared" si="0"/>
        <v>-3.8461538461538436E-2</v>
      </c>
      <c r="AA6" s="150">
        <f t="shared" si="1"/>
        <v>-0.27536231884057971</v>
      </c>
      <c r="AB6" s="150">
        <f t="shared" si="2"/>
        <v>-0.15254237288135597</v>
      </c>
      <c r="AC6" s="150">
        <f t="shared" si="3"/>
        <v>-0.20634920634920639</v>
      </c>
      <c r="AD6" s="69"/>
      <c r="AE6" s="142" t="s">
        <v>294</v>
      </c>
      <c r="AF6" s="124" t="s">
        <v>66</v>
      </c>
      <c r="AG6" s="124" t="s">
        <v>58</v>
      </c>
      <c r="AH6" s="126" t="s">
        <v>30</v>
      </c>
      <c r="AI6" s="124">
        <f>AVERAGE(400000,450000)</f>
        <v>425000</v>
      </c>
      <c r="AJ6" s="125">
        <v>450000</v>
      </c>
      <c r="AK6" s="125" t="s">
        <v>66</v>
      </c>
      <c r="AL6" s="125">
        <f>AVERAGE(450000,500000)</f>
        <v>475000</v>
      </c>
      <c r="AM6" s="125">
        <v>500000</v>
      </c>
      <c r="AN6" s="125">
        <v>500000</v>
      </c>
      <c r="AO6" s="125">
        <v>500000</v>
      </c>
      <c r="AP6" s="125">
        <v>500000</v>
      </c>
      <c r="AQ6" s="125" t="s">
        <v>175</v>
      </c>
      <c r="AR6" s="125" t="s">
        <v>175</v>
      </c>
      <c r="AS6" s="125" t="s">
        <v>176</v>
      </c>
      <c r="AT6" s="125">
        <v>545000</v>
      </c>
      <c r="AU6" s="162" t="s">
        <v>198</v>
      </c>
      <c r="AV6" s="125">
        <v>450000</v>
      </c>
      <c r="AW6" s="125">
        <v>450000</v>
      </c>
      <c r="AX6" s="125">
        <v>450000</v>
      </c>
      <c r="AY6" s="125">
        <v>450000</v>
      </c>
      <c r="AZ6" s="125">
        <v>450000</v>
      </c>
      <c r="BA6" s="125">
        <v>450000</v>
      </c>
      <c r="BB6" s="89">
        <f t="shared" si="4"/>
        <v>-50000</v>
      </c>
      <c r="BC6" s="90">
        <f t="shared" si="5"/>
        <v>-9.9999999999999978E-2</v>
      </c>
    </row>
    <row r="7" spans="1:55" ht="125.25" customHeight="1">
      <c r="A7" s="98">
        <v>4</v>
      </c>
      <c r="B7" s="149" t="s">
        <v>185</v>
      </c>
      <c r="C7" s="99" t="s">
        <v>230</v>
      </c>
      <c r="D7" s="120">
        <v>600000</v>
      </c>
      <c r="E7" s="121">
        <v>580000</v>
      </c>
      <c r="F7" s="121">
        <v>570000</v>
      </c>
      <c r="G7" s="121">
        <v>530000</v>
      </c>
      <c r="H7" s="122">
        <v>520000</v>
      </c>
      <c r="I7" s="121">
        <v>510000</v>
      </c>
      <c r="J7" s="121">
        <v>490000</v>
      </c>
      <c r="K7" s="121">
        <v>485000</v>
      </c>
      <c r="L7" s="121">
        <v>470000</v>
      </c>
      <c r="M7" s="121">
        <v>460000</v>
      </c>
      <c r="N7" s="122">
        <v>455000</v>
      </c>
      <c r="O7" s="140">
        <v>425000</v>
      </c>
      <c r="P7" s="141">
        <v>420000</v>
      </c>
      <c r="Q7" s="141">
        <v>410000</v>
      </c>
      <c r="R7" s="168">
        <v>396000</v>
      </c>
      <c r="S7" s="168">
        <v>372000</v>
      </c>
      <c r="T7" s="168">
        <v>362000</v>
      </c>
      <c r="U7" s="151">
        <v>350000</v>
      </c>
      <c r="V7" s="151">
        <v>330000</v>
      </c>
      <c r="W7" s="151">
        <v>330000</v>
      </c>
      <c r="X7" s="151">
        <v>330000</v>
      </c>
      <c r="Y7" s="151">
        <v>330000</v>
      </c>
      <c r="Z7" s="167">
        <f t="shared" si="0"/>
        <v>0</v>
      </c>
      <c r="AA7" s="150">
        <f t="shared" si="1"/>
        <v>-0.28260869565217395</v>
      </c>
      <c r="AB7" s="150">
        <f t="shared" si="2"/>
        <v>0</v>
      </c>
      <c r="AC7" s="150">
        <f t="shared" si="3"/>
        <v>-0.11290322580645162</v>
      </c>
      <c r="AD7" s="69"/>
      <c r="AE7" s="142" t="s">
        <v>296</v>
      </c>
      <c r="AF7" s="124" t="s">
        <v>59</v>
      </c>
      <c r="AG7" s="124" t="s">
        <v>59</v>
      </c>
      <c r="AH7" s="153">
        <f>AVERAGE(550000,560000)</f>
        <v>555000</v>
      </c>
      <c r="AI7" s="124">
        <f>AVERAGE(500000,520000)</f>
        <v>510000</v>
      </c>
      <c r="AJ7" s="125">
        <v>500000</v>
      </c>
      <c r="AK7" s="125">
        <v>485000</v>
      </c>
      <c r="AL7" s="125">
        <v>470000</v>
      </c>
      <c r="AM7" s="125">
        <v>470000</v>
      </c>
      <c r="AN7" s="125">
        <v>445000</v>
      </c>
      <c r="AO7" s="125">
        <v>445000</v>
      </c>
      <c r="AP7" s="125">
        <v>445000</v>
      </c>
      <c r="AQ7" s="125">
        <v>400000</v>
      </c>
      <c r="AR7" s="125">
        <v>400000</v>
      </c>
      <c r="AS7" s="125">
        <v>400000</v>
      </c>
      <c r="AT7" s="125">
        <v>385000</v>
      </c>
      <c r="AU7" s="125">
        <v>360000</v>
      </c>
      <c r="AV7" s="125">
        <v>325000</v>
      </c>
      <c r="AW7" s="125">
        <v>325000</v>
      </c>
      <c r="AX7" s="125">
        <v>325000</v>
      </c>
      <c r="AY7" s="125">
        <v>325000</v>
      </c>
      <c r="AZ7" s="187">
        <v>325000</v>
      </c>
      <c r="BA7" s="187">
        <v>325000</v>
      </c>
      <c r="BB7" s="89">
        <f>BA7-AO7</f>
        <v>-120000</v>
      </c>
      <c r="BC7" s="90">
        <f t="shared" si="5"/>
        <v>-0.2696629213483146</v>
      </c>
    </row>
    <row r="8" spans="1:55" ht="201.75" customHeight="1">
      <c r="A8" s="98">
        <v>5</v>
      </c>
      <c r="B8" s="149" t="s">
        <v>288</v>
      </c>
      <c r="C8" s="99" t="s">
        <v>231</v>
      </c>
      <c r="D8" s="120">
        <v>78500</v>
      </c>
      <c r="E8" s="121">
        <v>76000</v>
      </c>
      <c r="F8" s="121">
        <v>72300</v>
      </c>
      <c r="G8" s="121">
        <v>63300</v>
      </c>
      <c r="H8" s="122">
        <v>65000</v>
      </c>
      <c r="I8" s="121">
        <v>65300</v>
      </c>
      <c r="J8" s="121">
        <v>64600</v>
      </c>
      <c r="K8" s="121">
        <v>62500</v>
      </c>
      <c r="L8" s="121">
        <v>59300</v>
      </c>
      <c r="M8" s="121">
        <v>59000</v>
      </c>
      <c r="N8" s="122">
        <v>54300</v>
      </c>
      <c r="O8" s="140">
        <v>50500</v>
      </c>
      <c r="P8" s="141">
        <v>47500</v>
      </c>
      <c r="Q8" s="141">
        <v>46400</v>
      </c>
      <c r="R8" s="141">
        <v>41700</v>
      </c>
      <c r="S8" s="141">
        <v>36100</v>
      </c>
      <c r="T8" s="141">
        <v>29300</v>
      </c>
      <c r="U8" s="146">
        <v>24200</v>
      </c>
      <c r="V8" s="146">
        <v>27500</v>
      </c>
      <c r="W8" s="146">
        <v>35800</v>
      </c>
      <c r="X8" s="146">
        <v>32500</v>
      </c>
      <c r="Y8" s="146">
        <v>30500</v>
      </c>
      <c r="Z8" s="167">
        <f t="shared" si="0"/>
        <v>-6.1538461538461542E-2</v>
      </c>
      <c r="AA8" s="150">
        <f t="shared" si="1"/>
        <v>-0.48305084745762716</v>
      </c>
      <c r="AB8" s="150">
        <f t="shared" si="2"/>
        <v>0.10909090909090913</v>
      </c>
      <c r="AC8" s="150">
        <f t="shared" si="3"/>
        <v>-0.15512465373961215</v>
      </c>
      <c r="AD8" s="69"/>
      <c r="AE8" s="142" t="s">
        <v>297</v>
      </c>
      <c r="AF8" s="124">
        <v>46000</v>
      </c>
      <c r="AG8" s="124" t="s">
        <v>166</v>
      </c>
      <c r="AH8" s="124" t="s">
        <v>166</v>
      </c>
      <c r="AI8" s="124" t="s">
        <v>166</v>
      </c>
      <c r="AJ8" s="124" t="s">
        <v>166</v>
      </c>
      <c r="AK8" s="124" t="s">
        <v>166</v>
      </c>
      <c r="AL8" s="124" t="s">
        <v>166</v>
      </c>
      <c r="AM8" s="124" t="s">
        <v>166</v>
      </c>
      <c r="AN8" s="124" t="s">
        <v>166</v>
      </c>
      <c r="AO8" s="124" t="s">
        <v>166</v>
      </c>
      <c r="AP8" s="124" t="s">
        <v>166</v>
      </c>
      <c r="AQ8" s="124" t="s">
        <v>166</v>
      </c>
      <c r="AR8" s="125">
        <v>46000</v>
      </c>
      <c r="AS8" s="125">
        <v>45000</v>
      </c>
      <c r="AT8" s="125">
        <v>40000</v>
      </c>
      <c r="AU8" s="125">
        <f>AVERAGE(31000,32500)</f>
        <v>31750</v>
      </c>
      <c r="AV8" s="125">
        <v>27500</v>
      </c>
      <c r="AW8" s="125">
        <v>23570</v>
      </c>
      <c r="AX8" s="125">
        <v>26500</v>
      </c>
      <c r="AY8" s="125">
        <v>34000</v>
      </c>
      <c r="AZ8" s="125">
        <v>29000</v>
      </c>
      <c r="BA8" s="125">
        <f>AVERAGE(29000,30000)</f>
        <v>29500</v>
      </c>
      <c r="BB8" s="89" t="s">
        <v>166</v>
      </c>
      <c r="BC8" s="89" t="s">
        <v>166</v>
      </c>
    </row>
    <row r="9" spans="1:55">
      <c r="A9" s="32" t="s">
        <v>42</v>
      </c>
      <c r="U9" s="171"/>
      <c r="V9" s="171"/>
      <c r="W9" s="171"/>
      <c r="X9" s="171"/>
      <c r="Y9" s="171"/>
      <c r="AG9" s="38"/>
      <c r="AH9" s="38"/>
      <c r="AX9" s="174"/>
      <c r="AY9" s="174"/>
      <c r="AZ9" s="174"/>
      <c r="BA9" s="174"/>
      <c r="BB9" s="174"/>
    </row>
    <row r="10" spans="1:55" ht="17.25">
      <c r="A10" s="179" t="s">
        <v>291</v>
      </c>
      <c r="B10" s="184"/>
      <c r="C10" s="184"/>
      <c r="D10" s="184"/>
      <c r="E10" s="184"/>
      <c r="F10" s="184"/>
      <c r="G10" s="184"/>
      <c r="H10" s="184"/>
      <c r="I10" s="184"/>
      <c r="J10" s="184"/>
      <c r="K10" s="184"/>
      <c r="L10" s="184"/>
      <c r="M10" s="184"/>
      <c r="N10" s="184"/>
      <c r="O10" s="184"/>
      <c r="P10" s="184"/>
      <c r="AG10" s="38"/>
    </row>
    <row r="11" spans="1:55">
      <c r="A11" s="180" t="s">
        <v>292</v>
      </c>
      <c r="B11" s="184"/>
      <c r="C11" s="184"/>
      <c r="D11" s="184"/>
      <c r="E11" s="184"/>
      <c r="F11" s="184"/>
      <c r="G11" s="184"/>
      <c r="H11" s="184"/>
      <c r="I11" s="184"/>
      <c r="J11" s="184"/>
      <c r="K11" s="184"/>
      <c r="L11" s="184"/>
      <c r="M11" s="184"/>
      <c r="N11" s="184"/>
      <c r="O11" s="184"/>
      <c r="P11" s="184"/>
      <c r="AG11" s="38"/>
    </row>
    <row r="12" spans="1:55">
      <c r="AG12" s="38"/>
    </row>
    <row r="13" spans="1:55">
      <c r="AG13" s="38"/>
    </row>
    <row r="14" spans="1:55">
      <c r="AG14" s="38"/>
    </row>
    <row r="15" spans="1:55">
      <c r="AG15" s="38"/>
    </row>
    <row r="16" spans="1:55">
      <c r="AG16" s="38"/>
    </row>
    <row r="17" spans="33:53">
      <c r="AG17" s="38"/>
      <c r="AI17" s="4"/>
      <c r="AJ17" s="4"/>
      <c r="AK17" s="4"/>
      <c r="AL17" s="4"/>
      <c r="AM17" s="4"/>
      <c r="AN17" s="4"/>
      <c r="AO17" s="4"/>
      <c r="AP17" s="4"/>
      <c r="AQ17" s="4"/>
      <c r="AR17" s="4"/>
      <c r="AS17" s="4"/>
      <c r="AT17" s="4"/>
      <c r="AU17" s="4"/>
      <c r="AV17" s="4"/>
      <c r="AW17" s="4"/>
      <c r="AX17" s="4"/>
      <c r="AY17" s="4"/>
      <c r="AZ17" s="4"/>
      <c r="BA17" s="4"/>
    </row>
    <row r="18" spans="33:53">
      <c r="AG18" s="38"/>
      <c r="AI18" s="4"/>
      <c r="AJ18" s="4"/>
      <c r="AK18" s="4"/>
      <c r="AL18" s="4"/>
      <c r="AM18" s="4"/>
      <c r="AN18" s="4"/>
      <c r="AO18" s="4"/>
      <c r="AP18" s="4"/>
      <c r="AQ18" s="4"/>
      <c r="AR18" s="4"/>
      <c r="AS18" s="4"/>
      <c r="AT18" s="4"/>
      <c r="AU18" s="4"/>
      <c r="AV18" s="4"/>
      <c r="AW18" s="4"/>
      <c r="AX18" s="4"/>
      <c r="AY18" s="4"/>
      <c r="AZ18" s="4"/>
      <c r="BA18" s="4"/>
    </row>
    <row r="19" spans="33:53">
      <c r="AG19" s="38"/>
      <c r="AI19" s="4"/>
      <c r="AJ19" s="4"/>
      <c r="AK19" s="4"/>
      <c r="AL19" s="4"/>
      <c r="AM19" s="4"/>
      <c r="AN19" s="4"/>
      <c r="AO19" s="4"/>
      <c r="AP19" s="4"/>
      <c r="AQ19" s="4"/>
      <c r="AR19" s="4"/>
      <c r="AS19" s="4"/>
      <c r="AT19" s="4"/>
      <c r="AU19" s="4"/>
      <c r="AV19" s="4"/>
      <c r="AW19" s="4"/>
      <c r="AX19" s="4"/>
      <c r="AY19" s="4"/>
      <c r="AZ19" s="4"/>
      <c r="BA19" s="4"/>
    </row>
    <row r="20" spans="33:53">
      <c r="AG20" s="38"/>
      <c r="AI20" s="4"/>
      <c r="AJ20" s="4"/>
      <c r="AK20" s="4"/>
      <c r="AL20" s="4"/>
      <c r="AM20" s="4"/>
      <c r="AN20" s="4"/>
      <c r="AO20" s="4"/>
      <c r="AP20" s="4"/>
      <c r="AQ20" s="4"/>
      <c r="AR20" s="4"/>
      <c r="AS20" s="4"/>
      <c r="AT20" s="4"/>
      <c r="AU20" s="4"/>
      <c r="AV20" s="4"/>
      <c r="AW20" s="4"/>
      <c r="AX20" s="4"/>
      <c r="AY20" s="4"/>
      <c r="AZ20" s="4"/>
      <c r="BA20" s="4"/>
    </row>
    <row r="21" spans="33:53">
      <c r="AG21" s="38"/>
      <c r="AI21" s="4"/>
      <c r="AJ21" s="4"/>
      <c r="AK21" s="4"/>
      <c r="AL21" s="4"/>
      <c r="AM21" s="4"/>
      <c r="AN21" s="4"/>
      <c r="AO21" s="4"/>
      <c r="AP21" s="4"/>
      <c r="AQ21" s="4"/>
      <c r="AR21" s="4"/>
      <c r="AS21" s="4"/>
      <c r="AT21" s="4"/>
      <c r="AU21" s="4"/>
      <c r="AV21" s="4"/>
      <c r="AW21" s="4"/>
      <c r="AX21" s="4"/>
      <c r="AY21" s="4"/>
      <c r="AZ21" s="4"/>
      <c r="BA21" s="4"/>
    </row>
    <row r="22" spans="33:53">
      <c r="AG22" s="38"/>
      <c r="AI22" s="4"/>
      <c r="AJ22" s="4"/>
      <c r="AK22" s="4"/>
      <c r="AL22" s="4"/>
      <c r="AM22" s="4"/>
      <c r="AN22" s="4"/>
      <c r="AO22" s="4"/>
      <c r="AP22" s="4"/>
      <c r="AQ22" s="4"/>
      <c r="AR22" s="4"/>
      <c r="AS22" s="4"/>
      <c r="AT22" s="4"/>
      <c r="AU22" s="4"/>
      <c r="AV22" s="4"/>
      <c r="AW22" s="4"/>
      <c r="AX22" s="4"/>
      <c r="AY22" s="4"/>
      <c r="AZ22" s="4"/>
      <c r="BA22" s="4"/>
    </row>
    <row r="23" spans="33:53">
      <c r="AG23" s="38"/>
      <c r="AI23" s="4"/>
      <c r="AJ23" s="4"/>
      <c r="AK23" s="4"/>
      <c r="AL23" s="4"/>
      <c r="AM23" s="4"/>
      <c r="AN23" s="4"/>
      <c r="AO23" s="4"/>
      <c r="AP23" s="4"/>
      <c r="AQ23" s="4"/>
      <c r="AR23" s="4"/>
      <c r="AS23" s="4"/>
      <c r="AT23" s="4"/>
      <c r="AU23" s="4"/>
      <c r="AV23" s="4"/>
      <c r="AW23" s="4"/>
      <c r="AX23" s="4"/>
      <c r="AY23" s="4"/>
      <c r="AZ23" s="4"/>
      <c r="BA23" s="4"/>
    </row>
    <row r="24" spans="33:53">
      <c r="AG24" s="38"/>
      <c r="AI24" s="4"/>
      <c r="AJ24" s="4"/>
      <c r="AK24" s="4"/>
      <c r="AL24" s="4"/>
      <c r="AM24" s="4"/>
      <c r="AN24" s="4"/>
      <c r="AO24" s="4"/>
      <c r="AP24" s="4"/>
      <c r="AQ24" s="4"/>
      <c r="AR24" s="4"/>
      <c r="AS24" s="4"/>
      <c r="AT24" s="4"/>
      <c r="AU24" s="4"/>
      <c r="AV24" s="4"/>
      <c r="AW24" s="4"/>
      <c r="AX24" s="4"/>
      <c r="AY24" s="4"/>
      <c r="AZ24" s="4"/>
      <c r="BA24" s="4"/>
    </row>
    <row r="25" spans="33:53">
      <c r="AG25" s="38"/>
      <c r="AI25" s="4"/>
      <c r="AJ25" s="4"/>
      <c r="AK25" s="4"/>
      <c r="AL25" s="4"/>
      <c r="AM25" s="4"/>
      <c r="AN25" s="4"/>
      <c r="AO25" s="4"/>
      <c r="AP25" s="4"/>
      <c r="AQ25" s="4"/>
      <c r="AR25" s="4"/>
      <c r="AS25" s="4"/>
      <c r="AT25" s="4"/>
      <c r="AU25" s="4"/>
      <c r="AV25" s="4"/>
      <c r="AW25" s="4"/>
      <c r="AX25" s="4"/>
      <c r="AY25" s="4"/>
      <c r="AZ25" s="4"/>
      <c r="BA25" s="4"/>
    </row>
    <row r="26" spans="33:53">
      <c r="AG26" s="38"/>
      <c r="AI26" s="4"/>
      <c r="AJ26" s="4"/>
      <c r="AK26" s="4"/>
      <c r="AL26" s="4"/>
      <c r="AM26" s="4"/>
      <c r="AN26" s="4"/>
      <c r="AO26" s="4"/>
      <c r="AP26" s="4"/>
      <c r="AQ26" s="4"/>
      <c r="AR26" s="4"/>
      <c r="AS26" s="4"/>
      <c r="AT26" s="4"/>
      <c r="AU26" s="4"/>
      <c r="AV26" s="4"/>
      <c r="AW26" s="4"/>
      <c r="AX26" s="4"/>
      <c r="AY26" s="4"/>
      <c r="AZ26" s="4"/>
      <c r="BA26" s="4"/>
    </row>
    <row r="27" spans="33:53">
      <c r="AG27" s="38"/>
      <c r="AI27" s="4"/>
      <c r="AJ27" s="4"/>
      <c r="AK27" s="4"/>
      <c r="AL27" s="4"/>
      <c r="AM27" s="4"/>
      <c r="AN27" s="4"/>
      <c r="AO27" s="4"/>
      <c r="AP27" s="4"/>
      <c r="AQ27" s="4"/>
      <c r="AR27" s="4"/>
      <c r="AS27" s="4"/>
      <c r="AT27" s="4"/>
      <c r="AU27" s="4"/>
      <c r="AV27" s="4"/>
      <c r="AW27" s="4"/>
      <c r="AX27" s="4"/>
      <c r="AY27" s="4"/>
      <c r="AZ27" s="4"/>
      <c r="BA27" s="4"/>
    </row>
    <row r="28" spans="33:53">
      <c r="AG28" s="38"/>
      <c r="AI28" s="4"/>
      <c r="AJ28" s="4"/>
      <c r="AK28" s="4"/>
      <c r="AL28" s="4"/>
      <c r="AM28" s="4"/>
      <c r="AN28" s="4"/>
      <c r="AO28" s="4"/>
      <c r="AP28" s="4"/>
      <c r="AQ28" s="4"/>
      <c r="AR28" s="4"/>
      <c r="AS28" s="4"/>
      <c r="AT28" s="4"/>
      <c r="AU28" s="4"/>
      <c r="AV28" s="4"/>
      <c r="AW28" s="4"/>
      <c r="AX28" s="4"/>
      <c r="AY28" s="4"/>
      <c r="AZ28" s="4"/>
      <c r="BA28" s="4"/>
    </row>
    <row r="29" spans="33:53">
      <c r="AG29" s="38"/>
      <c r="AI29" s="4"/>
      <c r="AJ29" s="4"/>
      <c r="AK29" s="4"/>
      <c r="AL29" s="4"/>
      <c r="AM29" s="4"/>
      <c r="AN29" s="4"/>
      <c r="AO29" s="4"/>
      <c r="AP29" s="4"/>
      <c r="AQ29" s="4"/>
      <c r="AR29" s="4"/>
      <c r="AS29" s="4"/>
      <c r="AT29" s="4"/>
      <c r="AU29" s="4"/>
      <c r="AV29" s="4"/>
      <c r="AW29" s="4"/>
      <c r="AX29" s="4"/>
      <c r="AY29" s="4"/>
      <c r="AZ29" s="4"/>
      <c r="BA29" s="4"/>
    </row>
    <row r="30" spans="33:53">
      <c r="AG30" s="38"/>
      <c r="AI30" s="4"/>
      <c r="AJ30" s="4"/>
      <c r="AK30" s="4"/>
      <c r="AL30" s="4"/>
      <c r="AM30" s="4"/>
      <c r="AN30" s="4"/>
      <c r="AO30" s="4"/>
      <c r="AP30" s="4"/>
      <c r="AQ30" s="4"/>
      <c r="AR30" s="4"/>
      <c r="AS30" s="4"/>
      <c r="AT30" s="4"/>
      <c r="AU30" s="4"/>
      <c r="AV30" s="4"/>
      <c r="AW30" s="4"/>
      <c r="AX30" s="4"/>
      <c r="AY30" s="4"/>
      <c r="AZ30" s="4"/>
      <c r="BA30" s="4"/>
    </row>
    <row r="31" spans="33:53">
      <c r="AG31" s="38"/>
      <c r="AI31" s="4"/>
      <c r="AJ31" s="4"/>
      <c r="AK31" s="4"/>
      <c r="AL31" s="4"/>
      <c r="AM31" s="4"/>
      <c r="AN31" s="4"/>
      <c r="AO31" s="4"/>
      <c r="AP31" s="4"/>
      <c r="AQ31" s="4"/>
      <c r="AR31" s="4"/>
      <c r="AS31" s="4"/>
      <c r="AT31" s="4"/>
      <c r="AU31" s="4"/>
      <c r="AV31" s="4"/>
      <c r="AW31" s="4"/>
      <c r="AX31" s="4"/>
      <c r="AY31" s="4"/>
      <c r="AZ31" s="4"/>
      <c r="BA31" s="4"/>
    </row>
    <row r="32" spans="33:53">
      <c r="AG32" s="38"/>
      <c r="AI32" s="4"/>
      <c r="AJ32" s="4"/>
      <c r="AK32" s="4"/>
      <c r="AL32" s="4"/>
      <c r="AM32" s="4"/>
      <c r="AN32" s="4"/>
      <c r="AO32" s="4"/>
      <c r="AP32" s="4"/>
      <c r="AQ32" s="4"/>
      <c r="AR32" s="4"/>
      <c r="AS32" s="4"/>
      <c r="AT32" s="4"/>
      <c r="AU32" s="4"/>
      <c r="AV32" s="4"/>
      <c r="AW32" s="4"/>
      <c r="AX32" s="4"/>
      <c r="AY32" s="4"/>
      <c r="AZ32" s="4"/>
      <c r="BA32" s="4"/>
    </row>
    <row r="33" spans="33:53">
      <c r="AG33" s="38"/>
      <c r="AI33" s="4"/>
      <c r="AJ33" s="4"/>
      <c r="AK33" s="4"/>
      <c r="AL33" s="4"/>
      <c r="AM33" s="4"/>
      <c r="AN33" s="4"/>
      <c r="AO33" s="4"/>
      <c r="AP33" s="4"/>
      <c r="AQ33" s="4"/>
      <c r="AR33" s="4"/>
      <c r="AS33" s="4"/>
      <c r="AT33" s="4"/>
      <c r="AU33" s="4"/>
      <c r="AV33" s="4"/>
      <c r="AW33" s="4"/>
      <c r="AX33" s="4"/>
      <c r="AY33" s="4"/>
      <c r="AZ33" s="4"/>
      <c r="BA33" s="4"/>
    </row>
  </sheetData>
  <mergeCells count="10">
    <mergeCell ref="A1:A3"/>
    <mergeCell ref="B1:B3"/>
    <mergeCell ref="C1:C3"/>
    <mergeCell ref="D1:AD1"/>
    <mergeCell ref="AE1:AE3"/>
    <mergeCell ref="AF1:BC1"/>
    <mergeCell ref="D2:O2"/>
    <mergeCell ref="Z2:AD2"/>
    <mergeCell ref="AR2:AU2"/>
    <mergeCell ref="P2:Y2"/>
  </mergeCells>
  <phoneticPr fontId="1" type="noConversion"/>
  <conditionalFormatting sqref="BC4:BC7">
    <cfRule type="dataBar" priority="3">
      <dataBar>
        <cfvo type="min"/>
        <cfvo type="max"/>
        <color rgb="FF638EC6"/>
      </dataBar>
      <extLst>
        <ext xmlns:x14="http://schemas.microsoft.com/office/spreadsheetml/2009/9/main" uri="{B025F937-C7B1-47D3-B67F-A62EFF666E3E}">
          <x14:id>{EB6A174E-B394-483F-A620-06F71774FEB1}</x14:id>
        </ext>
      </extLst>
    </cfRule>
    <cfRule type="dataBar" priority="4">
      <dataBar>
        <cfvo type="min"/>
        <cfvo type="max"/>
        <color rgb="FF63C384"/>
      </dataBar>
      <extLst>
        <ext xmlns:x14="http://schemas.microsoft.com/office/spreadsheetml/2009/9/main" uri="{B025F937-C7B1-47D3-B67F-A62EFF666E3E}">
          <x14:id>{984CDBFE-7DCB-4642-B75F-DCD7D15C2C8E}</x14:id>
        </ext>
      </extLst>
    </cfRule>
  </conditionalFormatting>
  <conditionalFormatting sqref="BC4:BC7">
    <cfRule type="dataBar" priority="2">
      <dataBar>
        <cfvo type="min"/>
        <cfvo type="max"/>
        <color rgb="FF638EC6"/>
      </dataBar>
      <extLst>
        <ext xmlns:x14="http://schemas.microsoft.com/office/spreadsheetml/2009/9/main" uri="{B025F937-C7B1-47D3-B67F-A62EFF666E3E}">
          <x14:id>{EBB988CE-EBBE-4492-9187-F42A9814926B}</x14:id>
        </ext>
      </extLst>
    </cfRule>
  </conditionalFormatting>
  <pageMargins left="0.7" right="0.7" top="0.75" bottom="0.75" header="0.3" footer="0.3"/>
  <pageSetup paperSize="9" orientation="portrait" r:id="rId1"/>
  <picture r:id="rId2"/>
  <extLst>
    <ext xmlns:x14="http://schemas.microsoft.com/office/spreadsheetml/2009/9/main" uri="{78C0D931-6437-407d-A8EE-F0AAD7539E65}">
      <x14:conditionalFormattings>
        <x14:conditionalFormatting xmlns:xm="http://schemas.microsoft.com/office/excel/2006/main">
          <x14:cfRule type="dataBar" id="{EB6A174E-B394-483F-A620-06F71774FEB1}">
            <x14:dataBar minLength="0" maxLength="100" gradient="0" direction="leftToRight">
              <x14:cfvo type="autoMin"/>
              <x14:cfvo type="autoMax"/>
              <x14:negativeFillColor rgb="FFFF0000"/>
              <x14:axisColor rgb="FF000000"/>
            </x14:dataBar>
          </x14:cfRule>
          <x14:cfRule type="dataBar" id="{984CDBFE-7DCB-4642-B75F-DCD7D15C2C8E}">
            <x14:dataBar minLength="0" maxLength="100" border="1" negativeBarBorderColorSameAsPositive="0">
              <x14:cfvo type="autoMin"/>
              <x14:cfvo type="autoMax"/>
              <x14:borderColor rgb="FF63C384"/>
              <x14:negativeFillColor rgb="FFFF0000"/>
              <x14:negativeBorderColor rgb="FFFF0000"/>
              <x14:axisColor rgb="FF000000"/>
            </x14:dataBar>
          </x14:cfRule>
          <xm:sqref>BC4:BC7</xm:sqref>
        </x14:conditionalFormatting>
        <x14:conditionalFormatting xmlns:xm="http://schemas.microsoft.com/office/excel/2006/main">
          <x14:cfRule type="dataBar" id="{EBB988CE-EBBE-4492-9187-F42A9814926B}">
            <x14:dataBar minLength="0" maxLength="100" gradient="0" axisPosition="middle">
              <x14:cfvo type="autoMin"/>
              <x14:cfvo type="autoMax"/>
              <x14:negativeFillColor rgb="FFFF0000"/>
              <x14:axisColor rgb="FF000000"/>
            </x14:dataBar>
          </x14:cfRule>
          <xm:sqref>BC4:BC7</xm:sqref>
        </x14:conditionalFormatting>
        <x14:conditionalFormatting xmlns:xm="http://schemas.microsoft.com/office/excel/2006/main">
          <x14:cfRule type="iconSet" priority="6" id="{BBAA8283-EE8F-482E-BACB-5D3B2E604328}">
            <x14:iconSet iconSet="3Triangles" custom="1">
              <x14:cfvo type="percent">
                <xm:f>0</xm:f>
              </x14:cfvo>
              <x14:cfvo type="num">
                <xm:f>0</xm:f>
              </x14:cfvo>
              <x14:cfvo type="num" gte="0">
                <xm:f>0</xm:f>
              </x14:cfvo>
              <x14:cfIcon iconSet="3Triangles" iconId="0"/>
              <x14:cfIcon iconSet="3Triangles" iconId="1"/>
              <x14:cfIcon iconSet="3Triangles" iconId="2"/>
            </x14:iconSet>
          </x14:cfRule>
          <xm:sqref>Z4:AD8</xm:sqref>
        </x14:conditionalFormatting>
        <x14:conditionalFormatting xmlns:xm="http://schemas.microsoft.com/office/excel/2006/main">
          <x14:cfRule type="iconSet" priority="5" id="{A3803337-FE76-4A9B-88B2-BD7E93A62EC1}">
            <x14:iconSet iconSet="3Arrows" custom="1">
              <x14:cfvo type="percent">
                <xm:f>0</xm:f>
              </x14:cfvo>
              <x14:cfvo type="num">
                <xm:f>-500</xm:f>
              </x14:cfvo>
              <x14:cfvo type="num" gte="0">
                <xm:f>0</xm:f>
              </x14:cfvo>
              <x14:cfIcon iconSet="3Arrows" iconId="0"/>
              <x14:cfIcon iconSet="4Arrows" iconId="1"/>
              <x14:cfIcon iconSet="4Arrows" iconId="2"/>
            </x14:iconSet>
          </x14:cfRule>
          <xm:sqref>BB4:BB7</xm:sqref>
        </x14:conditionalFormatting>
        <x14:conditionalFormatting xmlns:xm="http://schemas.microsoft.com/office/excel/2006/main">
          <x14:cfRule type="iconSet" priority="1" id="{9EBEF201-F03D-40D1-899F-EC19DBADAB34}">
            <x14:iconSet iconSet="3Arrows" custom="1">
              <x14:cfvo type="percent">
                <xm:f>0</xm:f>
              </x14:cfvo>
              <x14:cfvo type="num">
                <xm:f>-500</xm:f>
              </x14:cfvo>
              <x14:cfvo type="num" gte="0">
                <xm:f>0</xm:f>
              </x14:cfvo>
              <x14:cfIcon iconSet="3Arrows" iconId="0"/>
              <x14:cfIcon iconSet="4Arrows" iconId="1"/>
              <x14:cfIcon iconSet="4Arrows" iconId="2"/>
            </x14:iconSet>
          </x14:cfRule>
          <xm:sqref>BB8:BC8</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'2023年10月'!P4:Y4</xm:f>
              <xm:sqref>AD4</xm:sqref>
            </x14:sparkline>
            <x14:sparkline>
              <xm:f>'2023年10月'!P5:Y5</xm:f>
              <xm:sqref>AD5</xm:sqref>
            </x14:sparkline>
            <x14:sparkline>
              <xm:f>'2023年10月'!P6:Y6</xm:f>
              <xm:sqref>AD6</xm:sqref>
            </x14:sparkline>
            <x14:sparkline>
              <xm:f>'2023年10月'!P7:Y7</xm:f>
              <xm:sqref>AD7</xm:sqref>
            </x14:sparkline>
            <x14:sparkline>
              <xm:f>'2023年10月'!P8:Y8</xm:f>
              <xm:sqref>AD8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topLeftCell="M2" zoomScale="83" zoomScaleNormal="83" workbookViewId="0">
      <selection activeCell="U20" sqref="U20:U27"/>
    </sheetView>
  </sheetViews>
  <sheetFormatPr defaultColWidth="9" defaultRowHeight="13.5"/>
  <cols>
    <col min="1" max="1" width="5.140625" style="56" customWidth="1"/>
    <col min="2" max="2" width="8.5703125" style="56" bestFit="1" customWidth="1"/>
    <col min="3" max="3" width="16.85546875" style="56" customWidth="1"/>
    <col min="4" max="4" width="10.42578125" style="56" customWidth="1"/>
    <col min="5" max="5" width="10.85546875" style="56" customWidth="1"/>
    <col min="6" max="7" width="10.42578125" style="56" customWidth="1"/>
    <col min="8" max="8" width="9" style="56"/>
    <col min="9" max="9" width="8.85546875" style="56" bestFit="1" customWidth="1"/>
    <col min="10" max="10" width="8.85546875" style="56" customWidth="1"/>
    <col min="11" max="11" width="14.140625" style="56" customWidth="1"/>
    <col min="12" max="12" width="124.85546875" style="56" customWidth="1"/>
    <col min="13" max="13" width="18.140625" style="56" customWidth="1"/>
    <col min="14" max="14" width="18.85546875" style="56" customWidth="1"/>
    <col min="15" max="15" width="18.42578125" style="56" customWidth="1"/>
    <col min="16" max="16" width="18.28515625" style="58" customWidth="1"/>
    <col min="17" max="17" width="25.7109375" style="56" customWidth="1"/>
    <col min="18" max="16384" width="9" style="56"/>
  </cols>
  <sheetData>
    <row r="1" spans="1:17" s="2" customFormat="1" ht="30" customHeight="1">
      <c r="A1" s="195" t="s">
        <v>38</v>
      </c>
      <c r="B1" s="193" t="s">
        <v>21</v>
      </c>
      <c r="C1" s="193" t="s">
        <v>37</v>
      </c>
      <c r="D1" s="207" t="s">
        <v>27</v>
      </c>
      <c r="E1" s="208"/>
      <c r="F1" s="208"/>
      <c r="G1" s="209"/>
      <c r="H1" s="197" t="s">
        <v>39</v>
      </c>
      <c r="I1" s="197" t="s">
        <v>40</v>
      </c>
      <c r="J1" s="200" t="s">
        <v>69</v>
      </c>
      <c r="K1" s="197" t="s">
        <v>53</v>
      </c>
      <c r="L1" s="193" t="s">
        <v>46</v>
      </c>
      <c r="M1" s="204" t="s">
        <v>56</v>
      </c>
      <c r="N1" s="205"/>
      <c r="O1" s="205"/>
      <c r="P1" s="205"/>
      <c r="Q1" s="205"/>
    </row>
    <row r="2" spans="1:17">
      <c r="A2" s="206"/>
      <c r="B2" s="203"/>
      <c r="C2" s="203"/>
      <c r="D2" s="50" t="s">
        <v>0</v>
      </c>
      <c r="E2" s="50" t="s">
        <v>7</v>
      </c>
      <c r="F2" s="50" t="s">
        <v>26</v>
      </c>
      <c r="G2" s="50" t="s">
        <v>52</v>
      </c>
      <c r="H2" s="202"/>
      <c r="I2" s="210"/>
      <c r="J2" s="201"/>
      <c r="K2" s="202"/>
      <c r="L2" s="203"/>
      <c r="M2" s="37" t="s">
        <v>63</v>
      </c>
      <c r="N2" s="37" t="s">
        <v>7</v>
      </c>
      <c r="O2" s="37" t="s">
        <v>26</v>
      </c>
      <c r="P2" s="37" t="s">
        <v>52</v>
      </c>
      <c r="Q2" s="55" t="s">
        <v>68</v>
      </c>
    </row>
    <row r="3" spans="1:17" ht="121.5">
      <c r="A3" s="33">
        <v>1</v>
      </c>
      <c r="B3" s="34" t="s">
        <v>17</v>
      </c>
      <c r="C3" s="34" t="s">
        <v>33</v>
      </c>
      <c r="D3" s="35">
        <v>115000</v>
      </c>
      <c r="E3" s="35">
        <v>100000</v>
      </c>
      <c r="F3" s="35">
        <v>88000</v>
      </c>
      <c r="G3" s="35">
        <v>83500</v>
      </c>
      <c r="H3" s="28">
        <v>-5.1136363636363646E-2</v>
      </c>
      <c r="I3" s="28">
        <v>-0.11169999999999999</v>
      </c>
      <c r="J3" s="28">
        <f>G3/D3-1</f>
        <v>-0.27391304347826084</v>
      </c>
      <c r="K3" s="28"/>
      <c r="L3" s="36" t="s">
        <v>60</v>
      </c>
      <c r="M3" s="43" t="s">
        <v>64</v>
      </c>
      <c r="N3" s="44">
        <v>94500</v>
      </c>
      <c r="O3" s="39">
        <v>75000</v>
      </c>
      <c r="P3" s="45">
        <v>80000</v>
      </c>
      <c r="Q3" s="49">
        <f>80000-97000</f>
        <v>-17000</v>
      </c>
    </row>
    <row r="4" spans="1:17" ht="81">
      <c r="A4" s="33">
        <v>2</v>
      </c>
      <c r="B4" s="34" t="s">
        <v>18</v>
      </c>
      <c r="C4" s="34" t="s">
        <v>34</v>
      </c>
      <c r="D4" s="35">
        <v>210000</v>
      </c>
      <c r="E4" s="35">
        <v>175000</v>
      </c>
      <c r="F4" s="35">
        <v>175000</v>
      </c>
      <c r="G4" s="35">
        <v>160000</v>
      </c>
      <c r="H4" s="28">
        <v>-8.5714285714285743E-2</v>
      </c>
      <c r="I4" s="28">
        <v>0.25</v>
      </c>
      <c r="J4" s="28">
        <f t="shared" ref="J4:J6" si="0">G4/D4-1</f>
        <v>-0.23809523809523814</v>
      </c>
      <c r="K4" s="28"/>
      <c r="L4" s="36" t="s">
        <v>61</v>
      </c>
      <c r="M4" s="43" t="s">
        <v>65</v>
      </c>
      <c r="N4" s="44">
        <v>125000</v>
      </c>
      <c r="O4" s="40">
        <v>125000</v>
      </c>
      <c r="P4" s="46">
        <v>125000</v>
      </c>
      <c r="Q4" s="49">
        <f>P4-145000</f>
        <v>-20000</v>
      </c>
    </row>
    <row r="5" spans="1:17" ht="54">
      <c r="A5" s="33">
        <v>3</v>
      </c>
      <c r="B5" s="34" t="s">
        <v>19</v>
      </c>
      <c r="C5" s="34" t="s">
        <v>35</v>
      </c>
      <c r="D5" s="35">
        <v>650000</v>
      </c>
      <c r="E5" s="35">
        <v>600000</v>
      </c>
      <c r="F5" s="35">
        <v>650000</v>
      </c>
      <c r="G5" s="35">
        <v>695000</v>
      </c>
      <c r="H5" s="28">
        <v>6.9230769230769207E-2</v>
      </c>
      <c r="I5" s="28">
        <v>7.1999999999999998E-3</v>
      </c>
      <c r="J5" s="28">
        <f t="shared" si="0"/>
        <v>6.9230769230769207E-2</v>
      </c>
      <c r="K5" s="28"/>
      <c r="L5" s="36" t="s">
        <v>62</v>
      </c>
      <c r="M5" s="43" t="s">
        <v>66</v>
      </c>
      <c r="N5" s="44" t="s">
        <v>58</v>
      </c>
      <c r="O5" s="41" t="s">
        <v>30</v>
      </c>
      <c r="P5" s="47" t="s">
        <v>54</v>
      </c>
      <c r="Q5" s="49">
        <f>430000-470000</f>
        <v>-40000</v>
      </c>
    </row>
    <row r="6" spans="1:17" ht="94.5">
      <c r="A6" s="33">
        <v>4</v>
      </c>
      <c r="B6" s="34" t="s">
        <v>20</v>
      </c>
      <c r="C6" s="34" t="s">
        <v>36</v>
      </c>
      <c r="D6" s="35">
        <v>600000</v>
      </c>
      <c r="E6" s="35">
        <v>580000</v>
      </c>
      <c r="F6" s="35">
        <v>570000</v>
      </c>
      <c r="G6" s="35">
        <v>530000</v>
      </c>
      <c r="H6" s="28">
        <v>-7.0175438596491224E-2</v>
      </c>
      <c r="I6" s="28">
        <v>-9.4E-2</v>
      </c>
      <c r="J6" s="28">
        <f t="shared" si="0"/>
        <v>-0.1166666666666667</v>
      </c>
      <c r="K6" s="28"/>
      <c r="L6" s="36" t="s">
        <v>67</v>
      </c>
      <c r="M6" s="43" t="s">
        <v>59</v>
      </c>
      <c r="N6" s="44" t="s">
        <v>59</v>
      </c>
      <c r="O6" s="42" t="s">
        <v>57</v>
      </c>
      <c r="P6" s="48" t="s">
        <v>55</v>
      </c>
      <c r="Q6" s="49">
        <f>510000-560000</f>
        <v>-50000</v>
      </c>
    </row>
    <row r="7" spans="1:17">
      <c r="A7" s="57" t="s">
        <v>42</v>
      </c>
      <c r="N7" s="38"/>
      <c r="O7" s="38"/>
    </row>
    <row r="8" spans="1:17">
      <c r="A8" s="59" t="s">
        <v>50</v>
      </c>
      <c r="N8" s="38"/>
    </row>
    <row r="9" spans="1:17">
      <c r="A9" s="56" t="s">
        <v>51</v>
      </c>
      <c r="N9" s="38"/>
    </row>
    <row r="10" spans="1:17">
      <c r="N10" s="38"/>
    </row>
    <row r="11" spans="1:17">
      <c r="N11" s="38"/>
    </row>
    <row r="12" spans="1:17">
      <c r="N12" s="38"/>
    </row>
    <row r="13" spans="1:17">
      <c r="N13" s="38"/>
    </row>
    <row r="14" spans="1:17">
      <c r="N14" s="38"/>
    </row>
    <row r="15" spans="1:17">
      <c r="N15" s="38"/>
    </row>
    <row r="16" spans="1:17">
      <c r="N16" s="38"/>
    </row>
    <row r="17" spans="14:14">
      <c r="N17" s="38"/>
    </row>
    <row r="18" spans="14:14">
      <c r="N18" s="38"/>
    </row>
    <row r="19" spans="14:14">
      <c r="N19" s="38"/>
    </row>
    <row r="20" spans="14:14">
      <c r="N20" s="38"/>
    </row>
    <row r="21" spans="14:14">
      <c r="N21" s="38"/>
    </row>
    <row r="22" spans="14:14">
      <c r="N22" s="38"/>
    </row>
    <row r="23" spans="14:14">
      <c r="N23" s="38"/>
    </row>
    <row r="24" spans="14:14">
      <c r="N24" s="38"/>
    </row>
    <row r="25" spans="14:14">
      <c r="N25" s="38"/>
    </row>
    <row r="26" spans="14:14">
      <c r="N26" s="38"/>
    </row>
    <row r="27" spans="14:14">
      <c r="N27" s="38"/>
    </row>
    <row r="28" spans="14:14">
      <c r="N28" s="38"/>
    </row>
    <row r="29" spans="14:14">
      <c r="N29" s="38"/>
    </row>
    <row r="30" spans="14:14">
      <c r="N30" s="38"/>
    </row>
    <row r="31" spans="14:14">
      <c r="N31" s="38"/>
    </row>
  </sheetData>
  <mergeCells count="10">
    <mergeCell ref="J1:J2"/>
    <mergeCell ref="K1:K2"/>
    <mergeCell ref="L1:L2"/>
    <mergeCell ref="M1:Q1"/>
    <mergeCell ref="A1:A2"/>
    <mergeCell ref="B1:B2"/>
    <mergeCell ref="C1:C2"/>
    <mergeCell ref="D1:G1"/>
    <mergeCell ref="H1:H2"/>
    <mergeCell ref="I1:I2"/>
  </mergeCells>
  <phoneticPr fontId="1" type="noConversion"/>
  <pageMargins left="0.7" right="0.7" top="0.75" bottom="0.75" header="0.3" footer="0.3"/>
  <pageSetup paperSize="9"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1" id="{E8B3E997-4269-457D-82F9-28CFDB1F7D11}">
            <x14:iconSet iconSet="3Triangles" custom="1">
              <x14:cfvo type="percent">
                <xm:f>0</xm:f>
              </x14:cfvo>
              <x14:cfvo type="num">
                <xm:f>0</xm:f>
              </x14:cfvo>
              <x14:cfvo type="num" gte="0">
                <xm:f>0</xm:f>
              </x14:cfvo>
              <x14:cfIcon iconSet="3Triangles" iconId="0"/>
              <x14:cfIcon iconSet="3Triangles" iconId="1"/>
              <x14:cfIcon iconSet="3Triangles" iconId="2"/>
            </x14:iconSet>
          </x14:cfRule>
          <xm:sqref>H3:K6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'4月'!D3:G3</xm:f>
              <xm:sqref>K3</xm:sqref>
            </x14:sparkline>
            <x14:sparkline>
              <xm:f>'4月'!D4:G4</xm:f>
              <xm:sqref>K4</xm:sqref>
            </x14:sparkline>
            <x14:sparkline>
              <xm:f>'4月'!D5:G5</xm:f>
              <xm:sqref>K5</xm:sqref>
            </x14:sparkline>
            <x14:sparkline>
              <xm:f>'4月'!D6:G6</xm:f>
              <xm:sqref>K6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topLeftCell="N1" zoomScale="84" zoomScaleNormal="84" workbookViewId="0">
      <selection activeCell="U20" sqref="U20:U27"/>
    </sheetView>
  </sheetViews>
  <sheetFormatPr defaultColWidth="9" defaultRowHeight="13.5"/>
  <cols>
    <col min="1" max="1" width="5.140625" style="56" customWidth="1"/>
    <col min="2" max="2" width="8.5703125" style="56" bestFit="1" customWidth="1"/>
    <col min="3" max="3" width="16.85546875" style="56" customWidth="1"/>
    <col min="4" max="8" width="14.28515625" style="56" customWidth="1"/>
    <col min="9" max="9" width="8.85546875" style="56" bestFit="1" customWidth="1"/>
    <col min="10" max="11" width="10" style="56" bestFit="1" customWidth="1"/>
    <col min="12" max="12" width="9.7109375" style="56" customWidth="1"/>
    <col min="13" max="13" width="169.42578125" style="56" customWidth="1"/>
    <col min="14" max="14" width="18.140625" style="56" customWidth="1"/>
    <col min="15" max="15" width="18.85546875" style="56" customWidth="1"/>
    <col min="16" max="16" width="18.42578125" style="56" customWidth="1"/>
    <col min="17" max="17" width="18.28515625" style="58" customWidth="1"/>
    <col min="18" max="18" width="13" style="58" customWidth="1"/>
    <col min="19" max="19" width="14.7109375" style="56" customWidth="1"/>
    <col min="20" max="16384" width="9" style="56"/>
  </cols>
  <sheetData>
    <row r="1" spans="1:19" s="2" customFormat="1">
      <c r="A1" s="195" t="s">
        <v>38</v>
      </c>
      <c r="B1" s="193" t="s">
        <v>21</v>
      </c>
      <c r="C1" s="193" t="s">
        <v>37</v>
      </c>
      <c r="D1" s="207" t="s">
        <v>27</v>
      </c>
      <c r="E1" s="208"/>
      <c r="F1" s="208"/>
      <c r="G1" s="208"/>
      <c r="H1" s="209"/>
      <c r="I1" s="197" t="s">
        <v>39</v>
      </c>
      <c r="J1" s="197" t="s">
        <v>40</v>
      </c>
      <c r="K1" s="200" t="s">
        <v>69</v>
      </c>
      <c r="L1" s="197" t="s">
        <v>53</v>
      </c>
      <c r="M1" s="193" t="s">
        <v>46</v>
      </c>
      <c r="N1" s="204" t="s">
        <v>56</v>
      </c>
      <c r="O1" s="205"/>
      <c r="P1" s="205"/>
      <c r="Q1" s="205"/>
      <c r="R1" s="205"/>
      <c r="S1" s="205"/>
    </row>
    <row r="2" spans="1:19" ht="40.5">
      <c r="A2" s="206"/>
      <c r="B2" s="203"/>
      <c r="C2" s="203"/>
      <c r="D2" s="51" t="s">
        <v>0</v>
      </c>
      <c r="E2" s="51" t="s">
        <v>7</v>
      </c>
      <c r="F2" s="51" t="s">
        <v>26</v>
      </c>
      <c r="G2" s="51" t="s">
        <v>52</v>
      </c>
      <c r="H2" s="51" t="s">
        <v>72</v>
      </c>
      <c r="I2" s="202"/>
      <c r="J2" s="210"/>
      <c r="K2" s="201"/>
      <c r="L2" s="202"/>
      <c r="M2" s="203"/>
      <c r="N2" s="37" t="s">
        <v>63</v>
      </c>
      <c r="O2" s="37" t="s">
        <v>7</v>
      </c>
      <c r="P2" s="37" t="s">
        <v>26</v>
      </c>
      <c r="Q2" s="37" t="s">
        <v>52</v>
      </c>
      <c r="R2" s="37" t="s">
        <v>72</v>
      </c>
      <c r="S2" s="60" t="s">
        <v>76</v>
      </c>
    </row>
    <row r="3" spans="1:19" ht="81">
      <c r="A3" s="33">
        <v>1</v>
      </c>
      <c r="B3" s="34" t="s">
        <v>17</v>
      </c>
      <c r="C3" s="34" t="s">
        <v>33</v>
      </c>
      <c r="D3" s="54">
        <v>115000</v>
      </c>
      <c r="E3" s="54">
        <v>100000</v>
      </c>
      <c r="F3" s="54">
        <v>88000</v>
      </c>
      <c r="G3" s="54">
        <v>83500</v>
      </c>
      <c r="H3" s="53">
        <v>83000</v>
      </c>
      <c r="I3" s="52">
        <v>-6.0000000000000001E-3</v>
      </c>
      <c r="J3" s="52">
        <v>1.2200000000000001E-2</v>
      </c>
      <c r="K3" s="52">
        <f>H3/E3-1</f>
        <v>-0.17000000000000004</v>
      </c>
      <c r="L3" s="28"/>
      <c r="M3" s="36" t="s">
        <v>77</v>
      </c>
      <c r="N3" s="44" t="s">
        <v>64</v>
      </c>
      <c r="O3" s="44">
        <v>94500</v>
      </c>
      <c r="P3" s="39">
        <v>75000</v>
      </c>
      <c r="Q3" s="45">
        <v>80000</v>
      </c>
      <c r="R3" s="39">
        <v>80000</v>
      </c>
      <c r="S3" s="45">
        <f>80000-97000</f>
        <v>-17000</v>
      </c>
    </row>
    <row r="4" spans="1:19" ht="81">
      <c r="A4" s="33">
        <v>2</v>
      </c>
      <c r="B4" s="34" t="s">
        <v>18</v>
      </c>
      <c r="C4" s="34" t="s">
        <v>34</v>
      </c>
      <c r="D4" s="54">
        <v>210000</v>
      </c>
      <c r="E4" s="54">
        <v>175000</v>
      </c>
      <c r="F4" s="54">
        <v>175000</v>
      </c>
      <c r="G4" s="54">
        <v>160000</v>
      </c>
      <c r="H4" s="53">
        <v>155000</v>
      </c>
      <c r="I4" s="52">
        <v>-3.1300000000000001E-2</v>
      </c>
      <c r="J4" s="52">
        <v>0.26019999999999999</v>
      </c>
      <c r="K4" s="52">
        <f>H4/E4-1</f>
        <v>-0.11428571428571432</v>
      </c>
      <c r="L4" s="28"/>
      <c r="M4" s="36" t="s">
        <v>73</v>
      </c>
      <c r="N4" s="44" t="s">
        <v>65</v>
      </c>
      <c r="O4" s="44">
        <v>125000</v>
      </c>
      <c r="P4" s="40">
        <v>125000</v>
      </c>
      <c r="Q4" s="44">
        <v>125000</v>
      </c>
      <c r="R4" s="39">
        <v>125000</v>
      </c>
      <c r="S4" s="46">
        <f>R4-145000</f>
        <v>-20000</v>
      </c>
    </row>
    <row r="5" spans="1:19" ht="81">
      <c r="A5" s="33">
        <v>3</v>
      </c>
      <c r="B5" s="34" t="s">
        <v>19</v>
      </c>
      <c r="C5" s="34" t="s">
        <v>35</v>
      </c>
      <c r="D5" s="54">
        <v>650000</v>
      </c>
      <c r="E5" s="54">
        <v>600000</v>
      </c>
      <c r="F5" s="54">
        <v>650000</v>
      </c>
      <c r="G5" s="54">
        <v>695000</v>
      </c>
      <c r="H5" s="53">
        <v>695000</v>
      </c>
      <c r="I5" s="52">
        <v>0</v>
      </c>
      <c r="J5" s="52">
        <v>5.2999999999999999E-2</v>
      </c>
      <c r="K5" s="52">
        <f>H5/E5-1</f>
        <v>0.15833333333333344</v>
      </c>
      <c r="L5" s="28"/>
      <c r="M5" s="36" t="s">
        <v>74</v>
      </c>
      <c r="N5" s="44" t="s">
        <v>66</v>
      </c>
      <c r="O5" s="44" t="s">
        <v>58</v>
      </c>
      <c r="P5" s="41" t="s">
        <v>30</v>
      </c>
      <c r="Q5" s="47" t="s">
        <v>54</v>
      </c>
      <c r="R5" s="39">
        <v>450000</v>
      </c>
      <c r="S5" s="46">
        <f>450000-470000</f>
        <v>-20000</v>
      </c>
    </row>
    <row r="6" spans="1:19" ht="54">
      <c r="A6" s="33">
        <v>4</v>
      </c>
      <c r="B6" s="34" t="s">
        <v>20</v>
      </c>
      <c r="C6" s="34" t="s">
        <v>36</v>
      </c>
      <c r="D6" s="54">
        <v>600000</v>
      </c>
      <c r="E6" s="54">
        <v>580000</v>
      </c>
      <c r="F6" s="54">
        <v>570000</v>
      </c>
      <c r="G6" s="54">
        <v>530000</v>
      </c>
      <c r="H6" s="53">
        <v>520000</v>
      </c>
      <c r="I6" s="52">
        <v>-1.89E-2</v>
      </c>
      <c r="J6" s="52">
        <v>-0.10340000000000001</v>
      </c>
      <c r="K6" s="52">
        <f>H6/E6-1</f>
        <v>-0.10344827586206895</v>
      </c>
      <c r="L6" s="28"/>
      <c r="M6" s="36" t="s">
        <v>75</v>
      </c>
      <c r="N6" s="44" t="s">
        <v>59</v>
      </c>
      <c r="O6" s="44" t="s">
        <v>59</v>
      </c>
      <c r="P6" s="42" t="s">
        <v>57</v>
      </c>
      <c r="Q6" s="48" t="s">
        <v>55</v>
      </c>
      <c r="R6" s="46">
        <v>500000</v>
      </c>
      <c r="S6" s="46">
        <f>500000-560000</f>
        <v>-60000</v>
      </c>
    </row>
    <row r="7" spans="1:19">
      <c r="A7" s="57" t="s">
        <v>42</v>
      </c>
      <c r="O7" s="38"/>
      <c r="P7" s="38"/>
    </row>
    <row r="8" spans="1:19">
      <c r="A8" s="59" t="s">
        <v>70</v>
      </c>
      <c r="O8" s="38"/>
    </row>
    <row r="9" spans="1:19">
      <c r="A9" s="56" t="s">
        <v>71</v>
      </c>
      <c r="O9" s="38"/>
    </row>
    <row r="10" spans="1:19">
      <c r="O10" s="38"/>
    </row>
    <row r="11" spans="1:19">
      <c r="O11" s="38"/>
    </row>
    <row r="12" spans="1:19">
      <c r="O12" s="38"/>
    </row>
    <row r="13" spans="1:19">
      <c r="O13" s="38"/>
    </row>
    <row r="14" spans="1:19">
      <c r="O14" s="38"/>
    </row>
    <row r="15" spans="1:19">
      <c r="O15" s="38"/>
    </row>
    <row r="16" spans="1:19">
      <c r="O16" s="38"/>
    </row>
    <row r="17" spans="15:15">
      <c r="O17" s="38"/>
    </row>
    <row r="18" spans="15:15">
      <c r="O18" s="38"/>
    </row>
    <row r="19" spans="15:15">
      <c r="O19" s="38"/>
    </row>
    <row r="20" spans="15:15">
      <c r="O20" s="38"/>
    </row>
    <row r="21" spans="15:15">
      <c r="O21" s="38"/>
    </row>
    <row r="22" spans="15:15">
      <c r="O22" s="38"/>
    </row>
    <row r="23" spans="15:15">
      <c r="O23" s="38"/>
    </row>
    <row r="24" spans="15:15">
      <c r="O24" s="38"/>
    </row>
    <row r="25" spans="15:15">
      <c r="O25" s="38"/>
    </row>
    <row r="26" spans="15:15">
      <c r="O26" s="38"/>
    </row>
    <row r="27" spans="15:15">
      <c r="O27" s="38"/>
    </row>
    <row r="28" spans="15:15">
      <c r="O28" s="38"/>
    </row>
    <row r="29" spans="15:15">
      <c r="O29" s="38"/>
    </row>
    <row r="30" spans="15:15">
      <c r="O30" s="38"/>
    </row>
    <row r="31" spans="15:15">
      <c r="O31" s="38"/>
    </row>
  </sheetData>
  <mergeCells count="10">
    <mergeCell ref="K1:K2"/>
    <mergeCell ref="L1:L2"/>
    <mergeCell ref="M1:M2"/>
    <mergeCell ref="N1:S1"/>
    <mergeCell ref="A1:A2"/>
    <mergeCell ref="B1:B2"/>
    <mergeCell ref="C1:C2"/>
    <mergeCell ref="D1:H1"/>
    <mergeCell ref="I1:I2"/>
    <mergeCell ref="J1:J2"/>
  </mergeCells>
  <phoneticPr fontId="1" type="noConversion"/>
  <pageMargins left="0.7" right="0.7" top="0.75" bottom="0.75" header="0.3" footer="0.3"/>
  <pageSetup paperSize="9"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1" id="{494533FB-492C-4C05-9D17-9C3DBC247CB9}">
            <x14:iconSet iconSet="3Triangles" custom="1">
              <x14:cfvo type="percent">
                <xm:f>0</xm:f>
              </x14:cfvo>
              <x14:cfvo type="num">
                <xm:f>0</xm:f>
              </x14:cfvo>
              <x14:cfvo type="num" gte="0">
                <xm:f>0</xm:f>
              </x14:cfvo>
              <x14:cfIcon iconSet="3Triangles" iconId="0"/>
              <x14:cfIcon iconSet="3Triangles" iconId="1"/>
              <x14:cfIcon iconSet="3Triangles" iconId="2"/>
            </x14:iconSet>
          </x14:cfRule>
          <xm:sqref>I3:L6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'5月'!D3:G3</xm:f>
              <xm:sqref>L3</xm:sqref>
            </x14:sparkline>
            <x14:sparkline>
              <xm:f>'5月'!D4:G4</xm:f>
              <xm:sqref>L4</xm:sqref>
            </x14:sparkline>
            <x14:sparkline>
              <xm:f>'5月'!D5:G5</xm:f>
              <xm:sqref>L5</xm:sqref>
            </x14:sparkline>
            <x14:sparkline>
              <xm:f>'5月'!D6:G6</xm:f>
              <xm:sqref>L6</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topLeftCell="P1" zoomScale="68" zoomScaleNormal="68" workbookViewId="0">
      <selection activeCell="U20" sqref="U20:U27"/>
    </sheetView>
  </sheetViews>
  <sheetFormatPr defaultColWidth="9" defaultRowHeight="13.5"/>
  <cols>
    <col min="1" max="1" width="5.140625" style="4" customWidth="1"/>
    <col min="2" max="2" width="8.5703125" style="4" bestFit="1" customWidth="1"/>
    <col min="3" max="3" width="16.85546875" style="4" customWidth="1"/>
    <col min="4" max="4" width="14.28515625" style="4" customWidth="1"/>
    <col min="5" max="9" width="14.28515625" style="4" bestFit="1" customWidth="1"/>
    <col min="10" max="10" width="8.85546875" style="4" bestFit="1" customWidth="1"/>
    <col min="11" max="12" width="10" style="4" bestFit="1" customWidth="1"/>
    <col min="13" max="13" width="11.140625" style="4" bestFit="1" customWidth="1"/>
    <col min="14" max="14" width="22" style="4" customWidth="1"/>
    <col min="15" max="15" width="169.42578125" style="4" customWidth="1"/>
    <col min="16" max="16" width="18.140625" style="4" customWidth="1"/>
    <col min="17" max="17" width="18.85546875" style="4" customWidth="1"/>
    <col min="18" max="18" width="18.42578125" style="4" customWidth="1"/>
    <col min="19" max="19" width="18.28515625" style="25" customWidth="1"/>
    <col min="20" max="20" width="13" style="25" customWidth="1"/>
    <col min="21" max="21" width="19.7109375" style="25" customWidth="1"/>
    <col min="22" max="22" width="14.7109375" style="4" customWidth="1"/>
    <col min="23" max="16384" width="9" style="4"/>
  </cols>
  <sheetData>
    <row r="1" spans="1:24" s="2" customFormat="1" ht="23.45" customHeight="1">
      <c r="A1" s="215" t="s">
        <v>38</v>
      </c>
      <c r="B1" s="217" t="s">
        <v>21</v>
      </c>
      <c r="C1" s="217" t="s">
        <v>37</v>
      </c>
      <c r="D1" s="222" t="s">
        <v>27</v>
      </c>
      <c r="E1" s="223"/>
      <c r="F1" s="223"/>
      <c r="G1" s="223"/>
      <c r="H1" s="223"/>
      <c r="I1" s="224"/>
      <c r="J1" s="211" t="s">
        <v>39</v>
      </c>
      <c r="K1" s="211" t="s">
        <v>40</v>
      </c>
      <c r="L1" s="220" t="s">
        <v>69</v>
      </c>
      <c r="M1" s="220" t="s">
        <v>81</v>
      </c>
      <c r="N1" s="211" t="s">
        <v>53</v>
      </c>
      <c r="O1" s="217" t="s">
        <v>46</v>
      </c>
      <c r="P1" s="213" t="s">
        <v>56</v>
      </c>
      <c r="Q1" s="214"/>
      <c r="R1" s="214"/>
      <c r="S1" s="214"/>
      <c r="T1" s="214"/>
      <c r="U1" s="214"/>
      <c r="V1" s="214"/>
    </row>
    <row r="2" spans="1:24" ht="25.5" customHeight="1">
      <c r="A2" s="216"/>
      <c r="B2" s="218"/>
      <c r="C2" s="218"/>
      <c r="D2" s="61" t="s">
        <v>0</v>
      </c>
      <c r="E2" s="61" t="s">
        <v>7</v>
      </c>
      <c r="F2" s="61" t="s">
        <v>26</v>
      </c>
      <c r="G2" s="61" t="s">
        <v>52</v>
      </c>
      <c r="H2" s="61" t="s">
        <v>72</v>
      </c>
      <c r="I2" s="61" t="s">
        <v>80</v>
      </c>
      <c r="J2" s="212"/>
      <c r="K2" s="219"/>
      <c r="L2" s="221"/>
      <c r="M2" s="221"/>
      <c r="N2" s="212"/>
      <c r="O2" s="218"/>
      <c r="P2" s="63" t="s">
        <v>63</v>
      </c>
      <c r="Q2" s="63" t="s">
        <v>7</v>
      </c>
      <c r="R2" s="63" t="s">
        <v>26</v>
      </c>
      <c r="S2" s="63" t="s">
        <v>52</v>
      </c>
      <c r="T2" s="63" t="s">
        <v>72</v>
      </c>
      <c r="U2" s="63" t="s">
        <v>80</v>
      </c>
      <c r="V2" s="64" t="s">
        <v>82</v>
      </c>
      <c r="X2" s="4" t="s">
        <v>87</v>
      </c>
    </row>
    <row r="3" spans="1:24" ht="118.5">
      <c r="A3" s="65">
        <v>1</v>
      </c>
      <c r="B3" s="66" t="s">
        <v>17</v>
      </c>
      <c r="C3" s="66" t="s">
        <v>33</v>
      </c>
      <c r="D3" s="67">
        <v>115000</v>
      </c>
      <c r="E3" s="67">
        <v>100000</v>
      </c>
      <c r="F3" s="67">
        <v>88000</v>
      </c>
      <c r="G3" s="67">
        <v>83500</v>
      </c>
      <c r="H3" s="68">
        <v>83000</v>
      </c>
      <c r="I3" s="67">
        <v>79000</v>
      </c>
      <c r="J3" s="69">
        <v>-4.8192771084337394E-2</v>
      </c>
      <c r="K3" s="69">
        <v>6.4000000000000003E-3</v>
      </c>
      <c r="L3" s="69">
        <f>I3/F3-1</f>
        <v>-0.10227272727272729</v>
      </c>
      <c r="M3" s="69">
        <f>I3/D3-1</f>
        <v>-0.31304347826086953</v>
      </c>
      <c r="N3" s="69"/>
      <c r="O3" s="70" t="s">
        <v>83</v>
      </c>
      <c r="P3" s="71" t="s">
        <v>64</v>
      </c>
      <c r="Q3" s="71">
        <v>94500</v>
      </c>
      <c r="R3" s="72">
        <v>75000</v>
      </c>
      <c r="S3" s="73">
        <v>80000</v>
      </c>
      <c r="T3" s="72">
        <v>80000</v>
      </c>
      <c r="U3" s="72">
        <v>75500</v>
      </c>
      <c r="V3" s="73">
        <f>U3-97000</f>
        <v>-21500</v>
      </c>
      <c r="X3" s="80">
        <f>U3/97000-1</f>
        <v>-0.22164948453608246</v>
      </c>
    </row>
    <row r="4" spans="1:24" ht="116.25">
      <c r="A4" s="65">
        <v>2</v>
      </c>
      <c r="B4" s="66" t="s">
        <v>18</v>
      </c>
      <c r="C4" s="66" t="s">
        <v>34</v>
      </c>
      <c r="D4" s="67">
        <v>210000</v>
      </c>
      <c r="E4" s="67">
        <v>175000</v>
      </c>
      <c r="F4" s="67">
        <v>175000</v>
      </c>
      <c r="G4" s="67">
        <v>160000</v>
      </c>
      <c r="H4" s="68">
        <v>155000</v>
      </c>
      <c r="I4" s="67">
        <v>147800</v>
      </c>
      <c r="J4" s="69">
        <v>-4.6451612903225858E-2</v>
      </c>
      <c r="K4" s="69">
        <v>0.13689999999999999</v>
      </c>
      <c r="L4" s="69">
        <f t="shared" ref="L4:L6" si="0">I4/F4-1</f>
        <v>-0.15542857142857147</v>
      </c>
      <c r="M4" s="69">
        <f t="shared" ref="M4:M6" si="1">I4/D4-1</f>
        <v>-0.29619047619047623</v>
      </c>
      <c r="N4" s="69"/>
      <c r="O4" s="70" t="s">
        <v>84</v>
      </c>
      <c r="P4" s="71" t="s">
        <v>65</v>
      </c>
      <c r="Q4" s="71">
        <v>125000</v>
      </c>
      <c r="R4" s="74">
        <v>125000</v>
      </c>
      <c r="S4" s="71">
        <v>125000</v>
      </c>
      <c r="T4" s="72">
        <v>125000</v>
      </c>
      <c r="U4" s="72">
        <v>125000</v>
      </c>
      <c r="V4" s="75">
        <f>U4-145000</f>
        <v>-20000</v>
      </c>
      <c r="X4" s="80">
        <f>U4/145000-1</f>
        <v>-0.13793103448275867</v>
      </c>
    </row>
    <row r="5" spans="1:24" ht="58.5">
      <c r="A5" s="65">
        <v>3</v>
      </c>
      <c r="B5" s="66" t="s">
        <v>19</v>
      </c>
      <c r="C5" s="66" t="s">
        <v>35</v>
      </c>
      <c r="D5" s="67">
        <v>650000</v>
      </c>
      <c r="E5" s="67">
        <v>600000</v>
      </c>
      <c r="F5" s="67">
        <v>650000</v>
      </c>
      <c r="G5" s="67">
        <v>695000</v>
      </c>
      <c r="H5" s="68">
        <v>695000</v>
      </c>
      <c r="I5" s="67">
        <v>700000</v>
      </c>
      <c r="J5" s="69">
        <v>7.1942446043165003E-3</v>
      </c>
      <c r="K5" s="69">
        <v>0.06</v>
      </c>
      <c r="L5" s="69">
        <f>I5/F5-1</f>
        <v>7.6923076923076872E-2</v>
      </c>
      <c r="M5" s="69">
        <f>I5/D5-1</f>
        <v>7.6923076923076872E-2</v>
      </c>
      <c r="N5" s="69"/>
      <c r="O5" s="70" t="s">
        <v>85</v>
      </c>
      <c r="P5" s="71" t="s">
        <v>66</v>
      </c>
      <c r="Q5" s="71" t="s">
        <v>58</v>
      </c>
      <c r="R5" s="76" t="s">
        <v>30</v>
      </c>
      <c r="S5" s="77" t="s">
        <v>54</v>
      </c>
      <c r="T5" s="72">
        <v>450000</v>
      </c>
      <c r="U5" s="72" t="s">
        <v>66</v>
      </c>
      <c r="V5" s="75">
        <f>475000-470000</f>
        <v>5000</v>
      </c>
      <c r="X5" s="80">
        <f>475000/470000-1</f>
        <v>1.0638297872340496E-2</v>
      </c>
    </row>
    <row r="6" spans="1:24" ht="105">
      <c r="A6" s="65">
        <v>4</v>
      </c>
      <c r="B6" s="66" t="s">
        <v>20</v>
      </c>
      <c r="C6" s="66" t="s">
        <v>36</v>
      </c>
      <c r="D6" s="67">
        <v>600000</v>
      </c>
      <c r="E6" s="67">
        <v>580000</v>
      </c>
      <c r="F6" s="67">
        <v>570000</v>
      </c>
      <c r="G6" s="67">
        <v>530000</v>
      </c>
      <c r="H6" s="68">
        <v>520000</v>
      </c>
      <c r="I6" s="67">
        <v>510000</v>
      </c>
      <c r="J6" s="69">
        <v>-1.9230769230769273E-2</v>
      </c>
      <c r="K6" s="69">
        <v>-0.1207</v>
      </c>
      <c r="L6" s="69">
        <f t="shared" si="0"/>
        <v>-0.10526315789473684</v>
      </c>
      <c r="M6" s="69">
        <f t="shared" si="1"/>
        <v>-0.15000000000000002</v>
      </c>
      <c r="N6" s="69"/>
      <c r="O6" s="70" t="s">
        <v>86</v>
      </c>
      <c r="P6" s="71" t="s">
        <v>59</v>
      </c>
      <c r="Q6" s="71" t="s">
        <v>59</v>
      </c>
      <c r="R6" s="78" t="s">
        <v>57</v>
      </c>
      <c r="S6" s="79" t="s">
        <v>55</v>
      </c>
      <c r="T6" s="75">
        <v>500000</v>
      </c>
      <c r="U6" s="75">
        <v>485000</v>
      </c>
      <c r="V6" s="75">
        <f>U6-560000</f>
        <v>-75000</v>
      </c>
      <c r="X6" s="80">
        <f>U6/560000-1</f>
        <v>-0.1339285714285714</v>
      </c>
    </row>
    <row r="7" spans="1:24">
      <c r="A7" s="32" t="s">
        <v>42</v>
      </c>
      <c r="Q7" s="38"/>
      <c r="R7" s="38"/>
    </row>
    <row r="8" spans="1:24">
      <c r="A8" s="24" t="s">
        <v>78</v>
      </c>
      <c r="Q8" s="38"/>
    </row>
    <row r="9" spans="1:24">
      <c r="A9" s="4" t="s">
        <v>79</v>
      </c>
      <c r="Q9" s="38"/>
    </row>
    <row r="10" spans="1:24">
      <c r="Q10" s="38"/>
    </row>
    <row r="11" spans="1:24">
      <c r="Q11" s="38"/>
    </row>
    <row r="12" spans="1:24">
      <c r="Q12" s="38"/>
    </row>
    <row r="13" spans="1:24">
      <c r="Q13" s="38"/>
    </row>
    <row r="14" spans="1:24">
      <c r="Q14" s="38"/>
    </row>
    <row r="15" spans="1:24">
      <c r="Q15" s="38"/>
    </row>
    <row r="16" spans="1:24">
      <c r="Q16" s="38"/>
    </row>
    <row r="17" spans="17:17">
      <c r="Q17" s="38"/>
    </row>
    <row r="18" spans="17:17">
      <c r="Q18" s="38"/>
    </row>
    <row r="19" spans="17:17">
      <c r="Q19" s="38"/>
    </row>
    <row r="20" spans="17:17">
      <c r="Q20" s="38"/>
    </row>
    <row r="21" spans="17:17">
      <c r="Q21" s="38"/>
    </row>
    <row r="22" spans="17:17">
      <c r="Q22" s="38"/>
    </row>
    <row r="23" spans="17:17">
      <c r="Q23" s="38"/>
    </row>
    <row r="24" spans="17:17">
      <c r="Q24" s="38"/>
    </row>
    <row r="25" spans="17:17">
      <c r="Q25" s="38"/>
    </row>
    <row r="26" spans="17:17">
      <c r="Q26" s="38"/>
    </row>
    <row r="27" spans="17:17">
      <c r="Q27" s="38"/>
    </row>
    <row r="28" spans="17:17">
      <c r="Q28" s="38"/>
    </row>
    <row r="29" spans="17:17">
      <c r="Q29" s="38"/>
    </row>
    <row r="30" spans="17:17">
      <c r="Q30" s="38"/>
    </row>
    <row r="31" spans="17:17">
      <c r="Q31" s="38"/>
    </row>
  </sheetData>
  <mergeCells count="11">
    <mergeCell ref="N1:N2"/>
    <mergeCell ref="P1:V1"/>
    <mergeCell ref="A1:A2"/>
    <mergeCell ref="B1:B2"/>
    <mergeCell ref="C1:C2"/>
    <mergeCell ref="J1:J2"/>
    <mergeCell ref="K1:K2"/>
    <mergeCell ref="O1:O2"/>
    <mergeCell ref="L1:L2"/>
    <mergeCell ref="D1:I1"/>
    <mergeCell ref="M1:M2"/>
  </mergeCells>
  <phoneticPr fontId="1" type="noConversion"/>
  <pageMargins left="0.7" right="0.7" top="0.75" bottom="0.75" header="0.3" footer="0.3"/>
  <pageSetup paperSize="9" scale="26"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3" id="{36A4FDB1-74B6-4080-9F10-B80AC48F8007}">
            <x14:iconSet iconSet="3Triangles" custom="1">
              <x14:cfvo type="percent">
                <xm:f>0</xm:f>
              </x14:cfvo>
              <x14:cfvo type="num">
                <xm:f>0</xm:f>
              </x14:cfvo>
              <x14:cfvo type="num" gte="0">
                <xm:f>0</xm:f>
              </x14:cfvo>
              <x14:cfIcon iconSet="3Triangles" iconId="0"/>
              <x14:cfIcon iconSet="3Triangles" iconId="1"/>
              <x14:cfIcon iconSet="3Triangles" iconId="2"/>
            </x14:iconSet>
          </x14:cfRule>
          <xm:sqref>J3:N6</xm:sqref>
        </x14:conditionalFormatting>
        <x14:conditionalFormatting xmlns:xm="http://schemas.microsoft.com/office/excel/2006/main">
          <x14:cfRule type="iconSet" priority="1" id="{F6EEA6F8-0FC3-421E-98BF-368ED1CEA941}">
            <x14:iconSet iconSet="3Arrows" custom="1">
              <x14:cfvo type="percent">
                <xm:f>0</xm:f>
              </x14:cfvo>
              <x14:cfvo type="num">
                <xm:f>-500</xm:f>
              </x14:cfvo>
              <x14:cfvo type="num" gte="0">
                <xm:f>0</xm:f>
              </x14:cfvo>
              <x14:cfIcon iconSet="3Arrows" iconId="0"/>
              <x14:cfIcon iconSet="4Arrows" iconId="1"/>
              <x14:cfIcon iconSet="4Arrows" iconId="2"/>
            </x14:iconSet>
          </x14:cfRule>
          <xm:sqref>V3:V6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'6月'!D3:I3</xm:f>
              <xm:sqref>N3</xm:sqref>
            </x14:sparkline>
            <x14:sparkline>
              <xm:f>'6月'!D4:I4</xm:f>
              <xm:sqref>N4</xm:sqref>
            </x14:sparkline>
            <x14:sparkline>
              <xm:f>'6月'!D5:I5</xm:f>
              <xm:sqref>N5</xm:sqref>
            </x14:sparkline>
            <x14:sparkline>
              <xm:f>'6月'!D6:I6</xm:f>
              <xm:sqref>N6</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topLeftCell="Q1" zoomScale="68" zoomScaleNormal="68" workbookViewId="0">
      <selection activeCell="U20" sqref="U20:U27"/>
    </sheetView>
  </sheetViews>
  <sheetFormatPr defaultColWidth="9" defaultRowHeight="13.5"/>
  <cols>
    <col min="1" max="1" width="5.140625" style="4" customWidth="1"/>
    <col min="2" max="2" width="8.5703125" style="4" bestFit="1" customWidth="1"/>
    <col min="3" max="3" width="16.85546875" style="4" customWidth="1"/>
    <col min="4" max="4" width="14.28515625" style="4" customWidth="1"/>
    <col min="5" max="9" width="14.28515625" style="4" bestFit="1" customWidth="1"/>
    <col min="10" max="10" width="14.28515625" style="4" customWidth="1"/>
    <col min="11" max="11" width="8.85546875" style="4" bestFit="1" customWidth="1"/>
    <col min="12" max="13" width="10" style="4" bestFit="1" customWidth="1"/>
    <col min="14" max="14" width="11.140625" style="4" bestFit="1" customWidth="1"/>
    <col min="15" max="15" width="17.140625" style="4" customWidth="1"/>
    <col min="16" max="16" width="169.42578125" style="4" customWidth="1"/>
    <col min="17" max="17" width="18.140625" style="4" customWidth="1"/>
    <col min="18" max="18" width="18.85546875" style="4" customWidth="1"/>
    <col min="19" max="19" width="18.42578125" style="4" customWidth="1"/>
    <col min="20" max="20" width="18.28515625" style="25" customWidth="1"/>
    <col min="21" max="21" width="13" style="25" customWidth="1"/>
    <col min="22" max="23" width="19.7109375" style="25" customWidth="1"/>
    <col min="24" max="24" width="14.7109375" style="4" customWidth="1"/>
    <col min="25" max="16384" width="9" style="4"/>
  </cols>
  <sheetData>
    <row r="1" spans="1:25" s="2" customFormat="1" ht="23.45" customHeight="1">
      <c r="A1" s="215" t="s">
        <v>38</v>
      </c>
      <c r="B1" s="217" t="s">
        <v>21</v>
      </c>
      <c r="C1" s="217" t="s">
        <v>37</v>
      </c>
      <c r="D1" s="222" t="s">
        <v>27</v>
      </c>
      <c r="E1" s="223"/>
      <c r="F1" s="223"/>
      <c r="G1" s="223"/>
      <c r="H1" s="223"/>
      <c r="I1" s="223"/>
      <c r="J1" s="224"/>
      <c r="K1" s="211" t="s">
        <v>39</v>
      </c>
      <c r="L1" s="211" t="s">
        <v>40</v>
      </c>
      <c r="M1" s="220" t="s">
        <v>69</v>
      </c>
      <c r="N1" s="220" t="s">
        <v>81</v>
      </c>
      <c r="O1" s="211" t="s">
        <v>53</v>
      </c>
      <c r="P1" s="217" t="s">
        <v>46</v>
      </c>
      <c r="Q1" s="213" t="s">
        <v>56</v>
      </c>
      <c r="R1" s="214"/>
      <c r="S1" s="214"/>
      <c r="T1" s="214"/>
      <c r="U1" s="214"/>
      <c r="V1" s="214"/>
      <c r="W1" s="214"/>
      <c r="X1" s="214"/>
      <c r="Y1" s="214"/>
    </row>
    <row r="2" spans="1:25" ht="25.5" customHeight="1">
      <c r="A2" s="216"/>
      <c r="B2" s="218"/>
      <c r="C2" s="218"/>
      <c r="D2" s="62" t="s">
        <v>0</v>
      </c>
      <c r="E2" s="62" t="s">
        <v>7</v>
      </c>
      <c r="F2" s="62" t="s">
        <v>26</v>
      </c>
      <c r="G2" s="62" t="s">
        <v>52</v>
      </c>
      <c r="H2" s="62" t="s">
        <v>72</v>
      </c>
      <c r="I2" s="62" t="s">
        <v>80</v>
      </c>
      <c r="J2" s="62" t="s">
        <v>88</v>
      </c>
      <c r="K2" s="212"/>
      <c r="L2" s="219"/>
      <c r="M2" s="221"/>
      <c r="N2" s="221"/>
      <c r="O2" s="212"/>
      <c r="P2" s="218"/>
      <c r="Q2" s="63" t="s">
        <v>63</v>
      </c>
      <c r="R2" s="63" t="s">
        <v>7</v>
      </c>
      <c r="S2" s="63" t="s">
        <v>26</v>
      </c>
      <c r="T2" s="63" t="s">
        <v>52</v>
      </c>
      <c r="U2" s="63" t="s">
        <v>72</v>
      </c>
      <c r="V2" s="63" t="s">
        <v>80</v>
      </c>
      <c r="W2" s="63" t="s">
        <v>88</v>
      </c>
      <c r="X2" s="82" t="s">
        <v>91</v>
      </c>
      <c r="Y2" s="82" t="s">
        <v>87</v>
      </c>
    </row>
    <row r="3" spans="1:25" ht="116.25">
      <c r="A3" s="65">
        <v>1</v>
      </c>
      <c r="B3" s="66" t="s">
        <v>17</v>
      </c>
      <c r="C3" s="66" t="s">
        <v>33</v>
      </c>
      <c r="D3" s="67">
        <v>115000</v>
      </c>
      <c r="E3" s="67">
        <v>100000</v>
      </c>
      <c r="F3" s="67">
        <v>88000</v>
      </c>
      <c r="G3" s="67">
        <v>83500</v>
      </c>
      <c r="H3" s="68">
        <v>83000</v>
      </c>
      <c r="I3" s="67">
        <v>79000</v>
      </c>
      <c r="J3" s="68">
        <v>79000</v>
      </c>
      <c r="K3" s="69">
        <v>0</v>
      </c>
      <c r="L3" s="69">
        <v>0</v>
      </c>
      <c r="M3" s="69">
        <f>J3/G3-1</f>
        <v>-5.3892215568862256E-2</v>
      </c>
      <c r="N3" s="69">
        <f>J3/E3-1</f>
        <v>-0.20999999999999996</v>
      </c>
      <c r="O3" s="69"/>
      <c r="P3" s="70" t="s">
        <v>92</v>
      </c>
      <c r="Q3" s="71" t="s">
        <v>64</v>
      </c>
      <c r="R3" s="71">
        <v>94500</v>
      </c>
      <c r="S3" s="72">
        <v>75000</v>
      </c>
      <c r="T3" s="73">
        <v>80000</v>
      </c>
      <c r="U3" s="72">
        <v>80000</v>
      </c>
      <c r="V3" s="72">
        <v>75500</v>
      </c>
      <c r="W3" s="72">
        <v>76000</v>
      </c>
      <c r="X3" s="75">
        <f>W3-97000</f>
        <v>-21000</v>
      </c>
      <c r="Y3" s="83">
        <f>W3/97000-1</f>
        <v>-0.21649484536082475</v>
      </c>
    </row>
    <row r="4" spans="1:25" ht="146.25">
      <c r="A4" s="65">
        <v>2</v>
      </c>
      <c r="B4" s="66" t="s">
        <v>18</v>
      </c>
      <c r="C4" s="66" t="s">
        <v>34</v>
      </c>
      <c r="D4" s="67">
        <v>210000</v>
      </c>
      <c r="E4" s="67">
        <v>175000</v>
      </c>
      <c r="F4" s="67">
        <v>175000</v>
      </c>
      <c r="G4" s="67">
        <v>160000</v>
      </c>
      <c r="H4" s="68">
        <v>155000</v>
      </c>
      <c r="I4" s="67">
        <v>147800</v>
      </c>
      <c r="J4" s="68">
        <v>154500</v>
      </c>
      <c r="K4" s="69">
        <v>4.5331529093369349E-2</v>
      </c>
      <c r="L4" s="69">
        <v>3.6900000000000002E-2</v>
      </c>
      <c r="M4" s="69">
        <f>J4/G4-1</f>
        <v>-3.4375000000000044E-2</v>
      </c>
      <c r="N4" s="69">
        <f>J4/E4-1</f>
        <v>-0.1171428571428571</v>
      </c>
      <c r="O4" s="69"/>
      <c r="P4" s="70" t="s">
        <v>93</v>
      </c>
      <c r="Q4" s="71" t="s">
        <v>65</v>
      </c>
      <c r="R4" s="71">
        <v>125000</v>
      </c>
      <c r="S4" s="74">
        <v>125000</v>
      </c>
      <c r="T4" s="71">
        <v>125000</v>
      </c>
      <c r="U4" s="72">
        <v>125000</v>
      </c>
      <c r="V4" s="72">
        <v>125000</v>
      </c>
      <c r="W4" s="72">
        <v>147000</v>
      </c>
      <c r="X4" s="75">
        <f>W4-145000</f>
        <v>2000</v>
      </c>
      <c r="Y4" s="83">
        <f>W4/145000-1</f>
        <v>1.379310344827589E-2</v>
      </c>
    </row>
    <row r="5" spans="1:25" ht="44.25">
      <c r="A5" s="65">
        <v>3</v>
      </c>
      <c r="B5" s="66" t="s">
        <v>19</v>
      </c>
      <c r="C5" s="66" t="s">
        <v>35</v>
      </c>
      <c r="D5" s="67">
        <v>650000</v>
      </c>
      <c r="E5" s="67">
        <v>600000</v>
      </c>
      <c r="F5" s="67">
        <v>650000</v>
      </c>
      <c r="G5" s="67">
        <v>695000</v>
      </c>
      <c r="H5" s="68">
        <v>695000</v>
      </c>
      <c r="I5" s="67">
        <v>700000</v>
      </c>
      <c r="J5" s="68">
        <v>695000</v>
      </c>
      <c r="K5" s="69">
        <v>-7.1428571428571175E-3</v>
      </c>
      <c r="L5" s="69">
        <v>8.5900000000000004E-2</v>
      </c>
      <c r="M5" s="69">
        <f>J5/G5-1</f>
        <v>0</v>
      </c>
      <c r="N5" s="69">
        <f>J5/E5-1</f>
        <v>0.15833333333333344</v>
      </c>
      <c r="O5" s="69"/>
      <c r="P5" s="70" t="s">
        <v>94</v>
      </c>
      <c r="Q5" s="71" t="s">
        <v>66</v>
      </c>
      <c r="R5" s="71" t="s">
        <v>58</v>
      </c>
      <c r="S5" s="76" t="s">
        <v>30</v>
      </c>
      <c r="T5" s="77" t="s">
        <v>54</v>
      </c>
      <c r="U5" s="72">
        <v>450000</v>
      </c>
      <c r="V5" s="72" t="s">
        <v>66</v>
      </c>
      <c r="W5" s="72" t="s">
        <v>66</v>
      </c>
      <c r="X5" s="75">
        <f>475000-470000</f>
        <v>5000</v>
      </c>
      <c r="Y5" s="83">
        <f>475000/470000-1</f>
        <v>1.0638297872340496E-2</v>
      </c>
    </row>
    <row r="6" spans="1:25" ht="103.5">
      <c r="A6" s="65">
        <v>4</v>
      </c>
      <c r="B6" s="66" t="s">
        <v>20</v>
      </c>
      <c r="C6" s="66" t="s">
        <v>36</v>
      </c>
      <c r="D6" s="67">
        <v>600000</v>
      </c>
      <c r="E6" s="67">
        <v>580000</v>
      </c>
      <c r="F6" s="67">
        <v>570000</v>
      </c>
      <c r="G6" s="67">
        <v>530000</v>
      </c>
      <c r="H6" s="68">
        <v>520000</v>
      </c>
      <c r="I6" s="67">
        <v>510000</v>
      </c>
      <c r="J6" s="68">
        <v>490000</v>
      </c>
      <c r="K6" s="69">
        <v>-3.9215686274509776E-2</v>
      </c>
      <c r="L6" s="69">
        <v>-0.1552</v>
      </c>
      <c r="M6" s="69">
        <f>J6/G6-1</f>
        <v>-7.547169811320753E-2</v>
      </c>
      <c r="N6" s="69">
        <f>J6/E6-1</f>
        <v>-0.15517241379310343</v>
      </c>
      <c r="O6" s="69"/>
      <c r="P6" s="70" t="s">
        <v>95</v>
      </c>
      <c r="Q6" s="71" t="s">
        <v>59</v>
      </c>
      <c r="R6" s="71" t="s">
        <v>59</v>
      </c>
      <c r="S6" s="78" t="s">
        <v>57</v>
      </c>
      <c r="T6" s="79" t="s">
        <v>55</v>
      </c>
      <c r="U6" s="75">
        <v>500000</v>
      </c>
      <c r="V6" s="75">
        <v>485000</v>
      </c>
      <c r="W6" s="75">
        <v>470000</v>
      </c>
      <c r="X6" s="75">
        <f>W6-560000</f>
        <v>-90000</v>
      </c>
      <c r="Y6" s="83">
        <f>W6/560000-1</f>
        <v>-0.1607142857142857</v>
      </c>
    </row>
    <row r="7" spans="1:25">
      <c r="A7" s="32" t="s">
        <v>42</v>
      </c>
      <c r="R7" s="38"/>
      <c r="S7" s="38"/>
    </row>
    <row r="8" spans="1:25">
      <c r="A8" s="24" t="s">
        <v>89</v>
      </c>
      <c r="R8" s="38"/>
    </row>
    <row r="9" spans="1:25">
      <c r="A9" s="4" t="s">
        <v>90</v>
      </c>
      <c r="R9" s="38"/>
    </row>
    <row r="10" spans="1:25">
      <c r="R10" s="38"/>
    </row>
    <row r="11" spans="1:25">
      <c r="R11" s="38"/>
    </row>
    <row r="12" spans="1:25">
      <c r="R12" s="38"/>
    </row>
    <row r="13" spans="1:25">
      <c r="R13" s="38"/>
    </row>
    <row r="14" spans="1:25">
      <c r="R14" s="38"/>
    </row>
    <row r="15" spans="1:25">
      <c r="R15" s="38"/>
    </row>
    <row r="16" spans="1:25">
      <c r="R16" s="38"/>
    </row>
    <row r="17" spans="18:18">
      <c r="R17" s="38"/>
    </row>
    <row r="18" spans="18:18">
      <c r="R18" s="38"/>
    </row>
    <row r="19" spans="18:18">
      <c r="R19" s="38"/>
    </row>
    <row r="20" spans="18:18">
      <c r="R20" s="38"/>
    </row>
    <row r="21" spans="18:18">
      <c r="R21" s="38"/>
    </row>
    <row r="22" spans="18:18">
      <c r="R22" s="38"/>
    </row>
    <row r="23" spans="18:18">
      <c r="R23" s="38"/>
    </row>
    <row r="24" spans="18:18">
      <c r="R24" s="38"/>
    </row>
    <row r="25" spans="18:18">
      <c r="R25" s="38"/>
    </row>
    <row r="26" spans="18:18">
      <c r="R26" s="38"/>
    </row>
    <row r="27" spans="18:18">
      <c r="R27" s="38"/>
    </row>
    <row r="28" spans="18:18">
      <c r="R28" s="38"/>
    </row>
    <row r="29" spans="18:18">
      <c r="R29" s="38"/>
    </row>
    <row r="30" spans="18:18">
      <c r="R30" s="38"/>
    </row>
    <row r="31" spans="18:18">
      <c r="R31" s="38"/>
    </row>
  </sheetData>
  <mergeCells count="11">
    <mergeCell ref="Q1:Y1"/>
    <mergeCell ref="A1:A2"/>
    <mergeCell ref="B1:B2"/>
    <mergeCell ref="C1:C2"/>
    <mergeCell ref="K1:K2"/>
    <mergeCell ref="L1:L2"/>
    <mergeCell ref="M1:M2"/>
    <mergeCell ref="N1:N2"/>
    <mergeCell ref="O1:O2"/>
    <mergeCell ref="P1:P2"/>
    <mergeCell ref="D1:J1"/>
  </mergeCells>
  <phoneticPr fontId="17" type="noConversion"/>
  <pageMargins left="0.7" right="0.7" top="0.75" bottom="0.75" header="0.3" footer="0.3"/>
  <pageSetup paperSize="9" scale="26"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2" id="{CC74BF97-40A8-41F4-AF53-EDCF51A1DF73}">
            <x14:iconSet iconSet="3Triangles" custom="1">
              <x14:cfvo type="percent">
                <xm:f>0</xm:f>
              </x14:cfvo>
              <x14:cfvo type="num">
                <xm:f>0</xm:f>
              </x14:cfvo>
              <x14:cfvo type="num" gte="0">
                <xm:f>0</xm:f>
              </x14:cfvo>
              <x14:cfIcon iconSet="3Triangles" iconId="0"/>
              <x14:cfIcon iconSet="3Triangles" iconId="1"/>
              <x14:cfIcon iconSet="3Triangles" iconId="2"/>
            </x14:iconSet>
          </x14:cfRule>
          <xm:sqref>K3:O6</xm:sqref>
        </x14:conditionalFormatting>
        <x14:conditionalFormatting xmlns:xm="http://schemas.microsoft.com/office/excel/2006/main">
          <x14:cfRule type="iconSet" priority="1" id="{A0873EB1-680A-411C-A423-3E6EC2ECDA4D}">
            <x14:iconSet iconSet="3Arrows" custom="1">
              <x14:cfvo type="percent">
                <xm:f>0</xm:f>
              </x14:cfvo>
              <x14:cfvo type="num">
                <xm:f>-500</xm:f>
              </x14:cfvo>
              <x14:cfvo type="num" gte="0">
                <xm:f>0</xm:f>
              </x14:cfvo>
              <x14:cfIcon iconSet="3Arrows" iconId="0"/>
              <x14:cfIcon iconSet="4Arrows" iconId="1"/>
              <x14:cfIcon iconSet="4Arrows" iconId="2"/>
            </x14:iconSet>
          </x14:cfRule>
          <xm:sqref>X3:X6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'7月'!D6:J6</xm:f>
              <xm:sqref>O6</xm:sqref>
            </x14:sparkline>
          </x14:sparklines>
        </x14:sparklineGroup>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'7月'!D5:J5</xm:f>
              <xm:sqref>O5</xm:sqref>
            </x14:sparkline>
          </x14:sparklines>
        </x14:sparklineGroup>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'7月'!D4:J4</xm:f>
              <xm:sqref>O4</xm:sqref>
            </x14:sparkline>
          </x14:sparklines>
        </x14:sparklineGroup>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'7月'!D3:J3</xm:f>
              <xm:sqref>O3</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showGridLines="0" zoomScale="50" zoomScaleNormal="50" workbookViewId="0">
      <pane xSplit="3" ySplit="1" topLeftCell="R2"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13.5"/>
  <cols>
    <col min="1" max="1" width="5.140625" style="4" customWidth="1"/>
    <col min="2" max="2" width="8.5703125" style="4" bestFit="1" customWidth="1"/>
    <col min="3" max="3" width="18.42578125" style="4" bestFit="1" customWidth="1"/>
    <col min="4" max="11" width="18" style="4" bestFit="1" customWidth="1"/>
    <col min="12" max="12" width="8.85546875" style="4" bestFit="1" customWidth="1"/>
    <col min="13" max="14" width="10" style="4" bestFit="1" customWidth="1"/>
    <col min="15" max="15" width="11.140625" style="4" bestFit="1" customWidth="1"/>
    <col min="16" max="16" width="17.140625" style="4" customWidth="1"/>
    <col min="17" max="17" width="169.42578125" style="4" customWidth="1"/>
    <col min="18" max="18" width="21.140625" style="4" bestFit="1" customWidth="1"/>
    <col min="19" max="19" width="18.85546875" style="4" customWidth="1"/>
    <col min="20" max="20" width="18.42578125" style="4" customWidth="1"/>
    <col min="21" max="21" width="18.28515625" style="25" customWidth="1"/>
    <col min="22" max="22" width="13" style="25" customWidth="1"/>
    <col min="23" max="25" width="19.7109375" style="25" customWidth="1"/>
    <col min="26" max="26" width="20.7109375" style="4" bestFit="1" customWidth="1"/>
    <col min="27" max="16384" width="9" style="4"/>
  </cols>
  <sheetData>
    <row r="1" spans="1:27" s="2" customFormat="1" ht="23.45" customHeight="1">
      <c r="A1" s="225" t="s">
        <v>38</v>
      </c>
      <c r="B1" s="225" t="s">
        <v>21</v>
      </c>
      <c r="C1" s="225" t="s">
        <v>37</v>
      </c>
      <c r="D1" s="226" t="s">
        <v>97</v>
      </c>
      <c r="E1" s="226"/>
      <c r="F1" s="226"/>
      <c r="G1" s="226"/>
      <c r="H1" s="226"/>
      <c r="I1" s="226"/>
      <c r="J1" s="226"/>
      <c r="K1" s="226"/>
      <c r="L1" s="226"/>
      <c r="M1" s="226"/>
      <c r="N1" s="226"/>
      <c r="O1" s="226"/>
      <c r="P1" s="226"/>
      <c r="Q1" s="225" t="s">
        <v>46</v>
      </c>
      <c r="R1" s="214" t="s">
        <v>56</v>
      </c>
      <c r="S1" s="214"/>
      <c r="T1" s="214"/>
      <c r="U1" s="214"/>
      <c r="V1" s="214"/>
      <c r="W1" s="214"/>
      <c r="X1" s="214"/>
      <c r="Y1" s="214"/>
      <c r="Z1" s="214"/>
      <c r="AA1" s="214"/>
    </row>
    <row r="2" spans="1:27" ht="25.5" customHeight="1">
      <c r="A2" s="225"/>
      <c r="B2" s="225"/>
      <c r="C2" s="225"/>
      <c r="D2" s="95" t="s">
        <v>0</v>
      </c>
      <c r="E2" s="81" t="s">
        <v>7</v>
      </c>
      <c r="F2" s="81" t="s">
        <v>26</v>
      </c>
      <c r="G2" s="81" t="s">
        <v>52</v>
      </c>
      <c r="H2" s="81" t="s">
        <v>72</v>
      </c>
      <c r="I2" s="81" t="s">
        <v>80</v>
      </c>
      <c r="J2" s="81" t="s">
        <v>88</v>
      </c>
      <c r="K2" s="81" t="s">
        <v>96</v>
      </c>
      <c r="L2" s="84" t="s">
        <v>39</v>
      </c>
      <c r="M2" s="84" t="s">
        <v>40</v>
      </c>
      <c r="N2" s="85" t="s">
        <v>69</v>
      </c>
      <c r="O2" s="85" t="s">
        <v>101</v>
      </c>
      <c r="P2" s="100" t="s">
        <v>53</v>
      </c>
      <c r="Q2" s="225"/>
      <c r="R2" s="102" t="s">
        <v>63</v>
      </c>
      <c r="S2" s="86" t="s">
        <v>7</v>
      </c>
      <c r="T2" s="86" t="s">
        <v>26</v>
      </c>
      <c r="U2" s="86" t="s">
        <v>52</v>
      </c>
      <c r="V2" s="86" t="s">
        <v>72</v>
      </c>
      <c r="W2" s="86" t="s">
        <v>80</v>
      </c>
      <c r="X2" s="86" t="s">
        <v>88</v>
      </c>
      <c r="Y2" s="86" t="s">
        <v>100</v>
      </c>
      <c r="Z2" s="87" t="s">
        <v>99</v>
      </c>
      <c r="AA2" s="87" t="s">
        <v>87</v>
      </c>
    </row>
    <row r="3" spans="1:27" ht="149.1" customHeight="1">
      <c r="A3" s="98">
        <v>1</v>
      </c>
      <c r="B3" s="99" t="s">
        <v>17</v>
      </c>
      <c r="C3" s="99" t="s">
        <v>33</v>
      </c>
      <c r="D3" s="96">
        <v>115000</v>
      </c>
      <c r="E3" s="67">
        <v>100000</v>
      </c>
      <c r="F3" s="67">
        <v>88000</v>
      </c>
      <c r="G3" s="67">
        <v>83500</v>
      </c>
      <c r="H3" s="68">
        <v>83000</v>
      </c>
      <c r="I3" s="67">
        <v>79000</v>
      </c>
      <c r="J3" s="67">
        <v>79000</v>
      </c>
      <c r="K3" s="67">
        <v>76500</v>
      </c>
      <c r="L3" s="69">
        <v>-3.1645569620253111E-2</v>
      </c>
      <c r="M3" s="69">
        <v>-2.5499999999999998E-2</v>
      </c>
      <c r="N3" s="69">
        <f>K3/H3-1</f>
        <v>-7.8313253012048167E-2</v>
      </c>
      <c r="O3" s="69">
        <f>K3/E3-1</f>
        <v>-0.23499999999999999</v>
      </c>
      <c r="P3" s="101"/>
      <c r="Q3" s="104" t="s">
        <v>102</v>
      </c>
      <c r="R3" s="103" t="s">
        <v>64</v>
      </c>
      <c r="S3" s="88">
        <v>94500</v>
      </c>
      <c r="T3" s="89">
        <v>75000</v>
      </c>
      <c r="U3" s="89">
        <v>80000</v>
      </c>
      <c r="V3" s="89">
        <v>80000</v>
      </c>
      <c r="W3" s="89">
        <v>75500</v>
      </c>
      <c r="X3" s="89">
        <v>76000</v>
      </c>
      <c r="Y3" s="89">
        <v>74500</v>
      </c>
      <c r="Z3" s="89">
        <f>Y3-97000</f>
        <v>-22500</v>
      </c>
      <c r="AA3" s="90">
        <f>Y3/97000-1</f>
        <v>-0.23195876288659789</v>
      </c>
    </row>
    <row r="4" spans="1:27" ht="159.94999999999999" customHeight="1">
      <c r="A4" s="98">
        <v>2</v>
      </c>
      <c r="B4" s="99" t="s">
        <v>18</v>
      </c>
      <c r="C4" s="99" t="s">
        <v>34</v>
      </c>
      <c r="D4" s="96">
        <v>210000</v>
      </c>
      <c r="E4" s="67">
        <v>175000</v>
      </c>
      <c r="F4" s="67">
        <v>175000</v>
      </c>
      <c r="G4" s="67">
        <v>160000</v>
      </c>
      <c r="H4" s="68">
        <v>155000</v>
      </c>
      <c r="I4" s="67">
        <v>147800</v>
      </c>
      <c r="J4" s="67">
        <v>154500</v>
      </c>
      <c r="K4" s="67">
        <v>157500</v>
      </c>
      <c r="L4" s="69">
        <v>1.9417475728155331E-2</v>
      </c>
      <c r="M4" s="69">
        <v>6.7799999999999999E-2</v>
      </c>
      <c r="N4" s="69">
        <f t="shared" ref="N4:N6" si="0">K4/H4-1</f>
        <v>1.6129032258064502E-2</v>
      </c>
      <c r="O4" s="69">
        <f t="shared" ref="O4:O5" si="1">K4/E4-1</f>
        <v>-9.9999999999999978E-2</v>
      </c>
      <c r="P4" s="101"/>
      <c r="Q4" s="104" t="s">
        <v>103</v>
      </c>
      <c r="R4" s="103" t="s">
        <v>65</v>
      </c>
      <c r="S4" s="88">
        <v>125000</v>
      </c>
      <c r="T4" s="89">
        <v>125000</v>
      </c>
      <c r="U4" s="88">
        <v>125000</v>
      </c>
      <c r="V4" s="89">
        <v>125000</v>
      </c>
      <c r="W4" s="89">
        <v>125000</v>
      </c>
      <c r="X4" s="89">
        <v>147000</v>
      </c>
      <c r="Y4" s="89">
        <v>147500</v>
      </c>
      <c r="Z4" s="89">
        <f>Y4-145000</f>
        <v>2500</v>
      </c>
      <c r="AA4" s="90">
        <f>Y4/145000-1</f>
        <v>1.7241379310344751E-2</v>
      </c>
    </row>
    <row r="5" spans="1:27" ht="93" customHeight="1">
      <c r="A5" s="98">
        <v>3</v>
      </c>
      <c r="B5" s="99" t="s">
        <v>19</v>
      </c>
      <c r="C5" s="99" t="s">
        <v>35</v>
      </c>
      <c r="D5" s="96">
        <v>650000</v>
      </c>
      <c r="E5" s="67">
        <v>600000</v>
      </c>
      <c r="F5" s="67">
        <v>650000</v>
      </c>
      <c r="G5" s="67">
        <v>695000</v>
      </c>
      <c r="H5" s="68">
        <v>695000</v>
      </c>
      <c r="I5" s="67">
        <v>700000</v>
      </c>
      <c r="J5" s="67">
        <v>695000</v>
      </c>
      <c r="K5" s="67">
        <v>695000</v>
      </c>
      <c r="L5" s="69">
        <v>0</v>
      </c>
      <c r="M5" s="69">
        <v>6.9199999999999998E-2</v>
      </c>
      <c r="N5" s="69">
        <f t="shared" si="0"/>
        <v>0</v>
      </c>
      <c r="O5" s="69">
        <f t="shared" si="1"/>
        <v>0.15833333333333344</v>
      </c>
      <c r="P5" s="101"/>
      <c r="Q5" s="104" t="s">
        <v>98</v>
      </c>
      <c r="R5" s="103" t="s">
        <v>66</v>
      </c>
      <c r="S5" s="88" t="s">
        <v>58</v>
      </c>
      <c r="T5" s="91" t="s">
        <v>30</v>
      </c>
      <c r="U5" s="91" t="s">
        <v>54</v>
      </c>
      <c r="V5" s="89">
        <v>450000</v>
      </c>
      <c r="W5" s="89" t="s">
        <v>66</v>
      </c>
      <c r="X5" s="89" t="s">
        <v>66</v>
      </c>
      <c r="Y5" s="89">
        <v>500000</v>
      </c>
      <c r="Z5" s="89">
        <f>Y5-470000</f>
        <v>30000</v>
      </c>
      <c r="AA5" s="90">
        <f>Y5/470000-1</f>
        <v>6.3829787234042534E-2</v>
      </c>
    </row>
    <row r="6" spans="1:27" ht="134.44999999999999" customHeight="1">
      <c r="A6" s="98">
        <v>4</v>
      </c>
      <c r="B6" s="99" t="s">
        <v>20</v>
      </c>
      <c r="C6" s="99" t="s">
        <v>36</v>
      </c>
      <c r="D6" s="96">
        <v>600000</v>
      </c>
      <c r="E6" s="67">
        <v>580000</v>
      </c>
      <c r="F6" s="67">
        <v>570000</v>
      </c>
      <c r="G6" s="67">
        <v>530000</v>
      </c>
      <c r="H6" s="68">
        <v>520000</v>
      </c>
      <c r="I6" s="67">
        <v>510000</v>
      </c>
      <c r="J6" s="67">
        <v>490000</v>
      </c>
      <c r="K6" s="67">
        <v>485000</v>
      </c>
      <c r="L6" s="69">
        <v>-1.0204081632653073E-2</v>
      </c>
      <c r="M6" s="69">
        <v>-0.1182</v>
      </c>
      <c r="N6" s="69">
        <f t="shared" si="0"/>
        <v>-6.7307692307692291E-2</v>
      </c>
      <c r="O6" s="69">
        <f>K6/E6-1</f>
        <v>-0.16379310344827591</v>
      </c>
      <c r="P6" s="101"/>
      <c r="Q6" s="104" t="s">
        <v>104</v>
      </c>
      <c r="R6" s="103" t="s">
        <v>59</v>
      </c>
      <c r="S6" s="88" t="s">
        <v>59</v>
      </c>
      <c r="T6" s="91" t="s">
        <v>57</v>
      </c>
      <c r="U6" s="91" t="s">
        <v>55</v>
      </c>
      <c r="V6" s="89">
        <v>500000</v>
      </c>
      <c r="W6" s="89">
        <v>485000</v>
      </c>
      <c r="X6" s="89">
        <v>470000</v>
      </c>
      <c r="Y6" s="89">
        <v>470000</v>
      </c>
      <c r="Z6" s="89">
        <f>Y6-560000</f>
        <v>-90000</v>
      </c>
      <c r="AA6" s="90">
        <f>Y6/560000-1</f>
        <v>-0.1607142857142857</v>
      </c>
    </row>
    <row r="7" spans="1:27">
      <c r="A7" s="32" t="s">
        <v>42</v>
      </c>
      <c r="S7" s="38"/>
      <c r="T7" s="38"/>
    </row>
    <row r="8" spans="1:27">
      <c r="A8" s="24" t="s">
        <v>105</v>
      </c>
      <c r="S8" s="38"/>
    </row>
    <row r="9" spans="1:27">
      <c r="A9" s="4" t="s">
        <v>106</v>
      </c>
      <c r="S9" s="38"/>
    </row>
    <row r="10" spans="1:27">
      <c r="S10" s="38"/>
    </row>
    <row r="11" spans="1:27">
      <c r="S11" s="38"/>
    </row>
    <row r="12" spans="1:27">
      <c r="S12" s="38"/>
    </row>
    <row r="13" spans="1:27">
      <c r="S13" s="38"/>
    </row>
    <row r="14" spans="1:27">
      <c r="S14" s="38"/>
    </row>
    <row r="15" spans="1:27">
      <c r="S15" s="38"/>
    </row>
    <row r="16" spans="1:27">
      <c r="S16" s="38"/>
    </row>
    <row r="17" spans="19:19">
      <c r="S17" s="38"/>
    </row>
    <row r="18" spans="19:19">
      <c r="S18" s="38"/>
    </row>
    <row r="19" spans="19:19">
      <c r="S19" s="38"/>
    </row>
    <row r="20" spans="19:19">
      <c r="S20" s="38"/>
    </row>
    <row r="21" spans="19:19">
      <c r="S21" s="38"/>
    </row>
    <row r="22" spans="19:19">
      <c r="S22" s="38"/>
    </row>
    <row r="23" spans="19:19">
      <c r="S23" s="38"/>
    </row>
    <row r="24" spans="19:19">
      <c r="S24" s="38"/>
    </row>
    <row r="25" spans="19:19">
      <c r="S25" s="38"/>
    </row>
    <row r="26" spans="19:19">
      <c r="S26" s="38"/>
    </row>
    <row r="27" spans="19:19">
      <c r="S27" s="38"/>
    </row>
    <row r="28" spans="19:19">
      <c r="S28" s="38"/>
    </row>
    <row r="29" spans="19:19">
      <c r="S29" s="38"/>
    </row>
    <row r="30" spans="19:19">
      <c r="S30" s="38"/>
    </row>
    <row r="31" spans="19:19">
      <c r="S31" s="38"/>
    </row>
  </sheetData>
  <mergeCells count="6">
    <mergeCell ref="Q1:Q2"/>
    <mergeCell ref="R1:AA1"/>
    <mergeCell ref="D1:P1"/>
    <mergeCell ref="A1:A2"/>
    <mergeCell ref="B1:B2"/>
    <mergeCell ref="C1:C2"/>
  </mergeCells>
  <phoneticPr fontId="1" type="noConversion"/>
  <pageMargins left="0.7" right="0.7" top="0.75" bottom="0.75" header="0.3" footer="0.3"/>
  <pageSetup paperSize="9" scale="26"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2" id="{A06E1FB8-1504-4B31-8E24-C2422039A907}">
            <x14:iconSet iconSet="3Triangles" custom="1">
              <x14:cfvo type="percent">
                <xm:f>0</xm:f>
              </x14:cfvo>
              <x14:cfvo type="num">
                <xm:f>0</xm:f>
              </x14:cfvo>
              <x14:cfvo type="num" gte="0">
                <xm:f>0</xm:f>
              </x14:cfvo>
              <x14:cfIcon iconSet="3Triangles" iconId="0"/>
              <x14:cfIcon iconSet="3Triangles" iconId="1"/>
              <x14:cfIcon iconSet="3Triangles" iconId="2"/>
            </x14:iconSet>
          </x14:cfRule>
          <xm:sqref>L3:P6</xm:sqref>
        </x14:conditionalFormatting>
        <x14:conditionalFormatting xmlns:xm="http://schemas.microsoft.com/office/excel/2006/main">
          <x14:cfRule type="iconSet" priority="1" id="{66508D8A-E9DC-4027-88C8-7AFD37373DBF}">
            <x14:iconSet iconSet="3Arrows" custom="1">
              <x14:cfvo type="percent">
                <xm:f>0</xm:f>
              </x14:cfvo>
              <x14:cfvo type="num">
                <xm:f>-500</xm:f>
              </x14:cfvo>
              <x14:cfvo type="num" gte="0">
                <xm:f>0</xm:f>
              </x14:cfvo>
              <x14:cfIcon iconSet="3Arrows" iconId="0"/>
              <x14:cfIcon iconSet="4Arrows" iconId="1"/>
              <x14:cfIcon iconSet="4Arrows" iconId="2"/>
            </x14:iconSet>
          </x14:cfRule>
          <xm:sqref>Z3:Z6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'8月'!D3:K3</xm:f>
              <xm:sqref>P3</xm:sqref>
            </x14:sparkline>
            <x14:sparkline>
              <xm:f>'8月'!D4:K4</xm:f>
              <xm:sqref>P4</xm:sqref>
            </x14:sparkline>
            <x14:sparkline>
              <xm:f>'8月'!D5:K5</xm:f>
              <xm:sqref>P5</xm:sqref>
            </x14:sparkline>
            <x14:sparkline>
              <xm:f>'8月'!D6:K6</xm:f>
              <xm:sqref>P6</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zoomScale="85" zoomScaleNormal="85" workbookViewId="0">
      <pane xSplit="3" ySplit="1" topLeftCell="W5"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13.5"/>
  <cols>
    <col min="1" max="1" width="5.140625" style="4" customWidth="1"/>
    <col min="2" max="2" width="8.5703125" style="4" bestFit="1" customWidth="1"/>
    <col min="3" max="3" width="18.42578125" style="4" bestFit="1" customWidth="1"/>
    <col min="4" max="11" width="18" style="4" bestFit="1" customWidth="1"/>
    <col min="12" max="12" width="18" style="4" customWidth="1"/>
    <col min="13" max="13" width="8.85546875" style="4" bestFit="1" customWidth="1"/>
    <col min="14" max="15" width="10" style="4" bestFit="1" customWidth="1"/>
    <col min="16" max="16" width="11.140625" style="4" bestFit="1" customWidth="1"/>
    <col min="17" max="17" width="17.140625" style="4" customWidth="1"/>
    <col min="18" max="18" width="169.42578125" style="4" customWidth="1"/>
    <col min="19" max="19" width="21.140625" style="4" bestFit="1" customWidth="1"/>
    <col min="20" max="20" width="18.85546875" style="4" customWidth="1"/>
    <col min="21" max="21" width="18.42578125" style="4" customWidth="1"/>
    <col min="22" max="22" width="21.28515625" style="25" customWidth="1"/>
    <col min="23" max="23" width="13" style="25" customWidth="1"/>
    <col min="24" max="27" width="19.7109375" style="25" customWidth="1"/>
    <col min="28" max="28" width="20.7109375" style="4" bestFit="1" customWidth="1"/>
    <col min="29" max="29" width="20.7109375" style="4" customWidth="1"/>
    <col min="30" max="16384" width="9" style="4"/>
  </cols>
  <sheetData>
    <row r="1" spans="1:29" s="2" customFormat="1" ht="23.45" customHeight="1">
      <c r="A1" s="225" t="s">
        <v>38</v>
      </c>
      <c r="B1" s="225" t="s">
        <v>21</v>
      </c>
      <c r="C1" s="225" t="s">
        <v>37</v>
      </c>
      <c r="D1" s="226" t="s">
        <v>97</v>
      </c>
      <c r="E1" s="226"/>
      <c r="F1" s="226"/>
      <c r="G1" s="226"/>
      <c r="H1" s="226"/>
      <c r="I1" s="226"/>
      <c r="J1" s="226"/>
      <c r="K1" s="226"/>
      <c r="L1" s="226"/>
      <c r="M1" s="226"/>
      <c r="N1" s="226"/>
      <c r="O1" s="226"/>
      <c r="P1" s="226"/>
      <c r="Q1" s="226"/>
      <c r="R1" s="225" t="s">
        <v>46</v>
      </c>
      <c r="S1" s="214" t="s">
        <v>117</v>
      </c>
      <c r="T1" s="214"/>
      <c r="U1" s="214"/>
      <c r="V1" s="214"/>
      <c r="W1" s="214"/>
      <c r="X1" s="214"/>
      <c r="Y1" s="214"/>
      <c r="Z1" s="214"/>
      <c r="AA1" s="214"/>
      <c r="AB1" s="214"/>
      <c r="AC1" s="214"/>
    </row>
    <row r="2" spans="1:29" ht="25.5" customHeight="1">
      <c r="A2" s="225"/>
      <c r="B2" s="225"/>
      <c r="C2" s="225"/>
      <c r="D2" s="95" t="s">
        <v>0</v>
      </c>
      <c r="E2" s="93" t="s">
        <v>7</v>
      </c>
      <c r="F2" s="93" t="s">
        <v>26</v>
      </c>
      <c r="G2" s="93" t="s">
        <v>52</v>
      </c>
      <c r="H2" s="93" t="s">
        <v>72</v>
      </c>
      <c r="I2" s="93" t="s">
        <v>80</v>
      </c>
      <c r="J2" s="93" t="s">
        <v>88</v>
      </c>
      <c r="K2" s="93" t="s">
        <v>96</v>
      </c>
      <c r="L2" s="109" t="s">
        <v>107</v>
      </c>
      <c r="M2" s="92" t="s">
        <v>39</v>
      </c>
      <c r="N2" s="92" t="s">
        <v>40</v>
      </c>
      <c r="O2" s="94" t="s">
        <v>69</v>
      </c>
      <c r="P2" s="94" t="s">
        <v>101</v>
      </c>
      <c r="Q2" s="110" t="s">
        <v>53</v>
      </c>
      <c r="R2" s="225"/>
      <c r="S2" s="102" t="s">
        <v>63</v>
      </c>
      <c r="T2" s="97" t="s">
        <v>7</v>
      </c>
      <c r="U2" s="97" t="s">
        <v>26</v>
      </c>
      <c r="V2" s="97" t="s">
        <v>52</v>
      </c>
      <c r="W2" s="97" t="s">
        <v>72</v>
      </c>
      <c r="X2" s="97" t="s">
        <v>80</v>
      </c>
      <c r="Y2" s="97" t="s">
        <v>88</v>
      </c>
      <c r="Z2" s="97" t="s">
        <v>100</v>
      </c>
      <c r="AA2" s="97" t="s">
        <v>114</v>
      </c>
      <c r="AB2" s="87" t="s">
        <v>118</v>
      </c>
      <c r="AC2" s="87" t="s">
        <v>119</v>
      </c>
    </row>
    <row r="3" spans="1:29" ht="149.1" customHeight="1">
      <c r="A3" s="98">
        <v>1</v>
      </c>
      <c r="B3" s="99" t="s">
        <v>17</v>
      </c>
      <c r="C3" s="99" t="s">
        <v>33</v>
      </c>
      <c r="D3" s="96">
        <v>115000</v>
      </c>
      <c r="E3" s="67">
        <v>100000</v>
      </c>
      <c r="F3" s="67">
        <v>88000</v>
      </c>
      <c r="G3" s="67">
        <v>83500</v>
      </c>
      <c r="H3" s="68">
        <v>83000</v>
      </c>
      <c r="I3" s="67">
        <v>79000</v>
      </c>
      <c r="J3" s="67">
        <v>79000</v>
      </c>
      <c r="K3" s="67">
        <v>76500</v>
      </c>
      <c r="L3" s="68">
        <v>76300</v>
      </c>
      <c r="M3" s="69">
        <v>-2.5999999999999999E-3</v>
      </c>
      <c r="N3" s="69">
        <v>-3.4299999999999997E-2</v>
      </c>
      <c r="O3" s="69">
        <f>L3/I3-1</f>
        <v>-3.4177215189873378E-2</v>
      </c>
      <c r="P3" s="69">
        <f>L3/F3-1</f>
        <v>-0.13295454545454544</v>
      </c>
      <c r="Q3" s="101"/>
      <c r="R3" s="104" t="s">
        <v>110</v>
      </c>
      <c r="S3" s="103" t="s">
        <v>64</v>
      </c>
      <c r="T3" s="88">
        <v>94500</v>
      </c>
      <c r="U3" s="89">
        <v>75000</v>
      </c>
      <c r="V3" s="89">
        <v>80000</v>
      </c>
      <c r="W3" s="89">
        <v>80000</v>
      </c>
      <c r="X3" s="89">
        <v>75500</v>
      </c>
      <c r="Y3" s="89">
        <v>76000</v>
      </c>
      <c r="Z3" s="89">
        <v>74500</v>
      </c>
      <c r="AA3" s="89" t="s">
        <v>115</v>
      </c>
      <c r="AB3" s="89">
        <f>74500-97000</f>
        <v>-22500</v>
      </c>
      <c r="AC3" s="90">
        <f>74500/97000-1</f>
        <v>-0.23195876288659789</v>
      </c>
    </row>
    <row r="4" spans="1:29" ht="159.94999999999999" customHeight="1">
      <c r="A4" s="98">
        <v>2</v>
      </c>
      <c r="B4" s="99" t="s">
        <v>18</v>
      </c>
      <c r="C4" s="99" t="s">
        <v>34</v>
      </c>
      <c r="D4" s="96">
        <v>210000</v>
      </c>
      <c r="E4" s="67">
        <v>175000</v>
      </c>
      <c r="F4" s="67">
        <v>175000</v>
      </c>
      <c r="G4" s="67">
        <v>160000</v>
      </c>
      <c r="H4" s="68">
        <v>155000</v>
      </c>
      <c r="I4" s="67">
        <v>147800</v>
      </c>
      <c r="J4" s="67">
        <v>154500</v>
      </c>
      <c r="K4" s="67">
        <v>157500</v>
      </c>
      <c r="L4" s="68">
        <v>157500</v>
      </c>
      <c r="M4" s="69">
        <v>0</v>
      </c>
      <c r="N4" s="69">
        <v>3.2800000000000003E-2</v>
      </c>
      <c r="O4" s="69">
        <f t="shared" ref="O4:O6" si="0">L4/I4-1</f>
        <v>6.5629228687415386E-2</v>
      </c>
      <c r="P4" s="69">
        <f t="shared" ref="P4:P6" si="1">L4/F4-1</f>
        <v>-9.9999999999999978E-2</v>
      </c>
      <c r="Q4" s="101"/>
      <c r="R4" s="104" t="s">
        <v>111</v>
      </c>
      <c r="S4" s="103" t="s">
        <v>65</v>
      </c>
      <c r="T4" s="88">
        <v>125000</v>
      </c>
      <c r="U4" s="89">
        <v>125000</v>
      </c>
      <c r="V4" s="88">
        <v>125000</v>
      </c>
      <c r="W4" s="89">
        <v>125000</v>
      </c>
      <c r="X4" s="89">
        <v>125000</v>
      </c>
      <c r="Y4" s="89">
        <v>147000</v>
      </c>
      <c r="Z4" s="89">
        <v>147500</v>
      </c>
      <c r="AA4" s="89" t="s">
        <v>116</v>
      </c>
      <c r="AB4" s="89">
        <f>148500-145000</f>
        <v>3500</v>
      </c>
      <c r="AC4" s="90">
        <f>148500/145000-1</f>
        <v>2.4137931034482696E-2</v>
      </c>
    </row>
    <row r="5" spans="1:29" ht="93" customHeight="1">
      <c r="A5" s="98">
        <v>3</v>
      </c>
      <c r="B5" s="99" t="s">
        <v>19</v>
      </c>
      <c r="C5" s="99" t="s">
        <v>35</v>
      </c>
      <c r="D5" s="96">
        <v>650000</v>
      </c>
      <c r="E5" s="67">
        <v>600000</v>
      </c>
      <c r="F5" s="67">
        <v>650000</v>
      </c>
      <c r="G5" s="67">
        <v>695000</v>
      </c>
      <c r="H5" s="68">
        <v>695000</v>
      </c>
      <c r="I5" s="67">
        <v>700000</v>
      </c>
      <c r="J5" s="67">
        <v>695000</v>
      </c>
      <c r="K5" s="67">
        <v>695000</v>
      </c>
      <c r="L5" s="68">
        <v>695000</v>
      </c>
      <c r="M5" s="69">
        <v>0</v>
      </c>
      <c r="N5" s="69">
        <v>3.73E-2</v>
      </c>
      <c r="O5" s="69">
        <f t="shared" si="0"/>
        <v>-7.1428571428571175E-3</v>
      </c>
      <c r="P5" s="69">
        <f t="shared" si="1"/>
        <v>6.9230769230769207E-2</v>
      </c>
      <c r="Q5" s="101"/>
      <c r="R5" s="104" t="s">
        <v>112</v>
      </c>
      <c r="S5" s="103" t="s">
        <v>66</v>
      </c>
      <c r="T5" s="88" t="s">
        <v>58</v>
      </c>
      <c r="U5" s="91" t="s">
        <v>30</v>
      </c>
      <c r="V5" s="91" t="s">
        <v>54</v>
      </c>
      <c r="W5" s="89">
        <v>450000</v>
      </c>
      <c r="X5" s="89" t="s">
        <v>66</v>
      </c>
      <c r="Y5" s="89" t="s">
        <v>66</v>
      </c>
      <c r="Z5" s="89">
        <v>500000</v>
      </c>
      <c r="AA5" s="89">
        <v>500000</v>
      </c>
      <c r="AB5" s="89">
        <f>AA5-470000</f>
        <v>30000</v>
      </c>
      <c r="AC5" s="90">
        <f>AA5/470000-1</f>
        <v>6.3829787234042534E-2</v>
      </c>
    </row>
    <row r="6" spans="1:29" ht="134.44999999999999" customHeight="1">
      <c r="A6" s="98">
        <v>4</v>
      </c>
      <c r="B6" s="99" t="s">
        <v>20</v>
      </c>
      <c r="C6" s="99" t="s">
        <v>36</v>
      </c>
      <c r="D6" s="96">
        <v>600000</v>
      </c>
      <c r="E6" s="67">
        <v>580000</v>
      </c>
      <c r="F6" s="67">
        <v>570000</v>
      </c>
      <c r="G6" s="67">
        <v>530000</v>
      </c>
      <c r="H6" s="68">
        <v>520000</v>
      </c>
      <c r="I6" s="67">
        <v>510000</v>
      </c>
      <c r="J6" s="67">
        <v>490000</v>
      </c>
      <c r="K6" s="67">
        <v>485000</v>
      </c>
      <c r="L6" s="68">
        <v>470000</v>
      </c>
      <c r="M6" s="69">
        <v>-3.0927835051546393E-2</v>
      </c>
      <c r="N6" s="69">
        <v>-0.14549999999999999</v>
      </c>
      <c r="O6" s="69">
        <f t="shared" si="0"/>
        <v>-7.8431372549019662E-2</v>
      </c>
      <c r="P6" s="69">
        <f t="shared" si="1"/>
        <v>-0.17543859649122806</v>
      </c>
      <c r="Q6" s="101"/>
      <c r="R6" s="104" t="s">
        <v>113</v>
      </c>
      <c r="S6" s="103" t="s">
        <v>59</v>
      </c>
      <c r="T6" s="88" t="s">
        <v>59</v>
      </c>
      <c r="U6" s="91" t="s">
        <v>57</v>
      </c>
      <c r="V6" s="91" t="s">
        <v>55</v>
      </c>
      <c r="W6" s="89">
        <v>500000</v>
      </c>
      <c r="X6" s="89">
        <v>485000</v>
      </c>
      <c r="Y6" s="89">
        <v>470000</v>
      </c>
      <c r="Z6" s="89">
        <v>470000</v>
      </c>
      <c r="AA6" s="89">
        <v>445000</v>
      </c>
      <c r="AB6" s="89">
        <f>AA6-560000</f>
        <v>-115000</v>
      </c>
      <c r="AC6" s="90">
        <f>AA6/560000-1</f>
        <v>-0.2053571428571429</v>
      </c>
    </row>
    <row r="7" spans="1:29">
      <c r="A7" s="32" t="s">
        <v>42</v>
      </c>
      <c r="T7" s="38"/>
      <c r="U7" s="38"/>
    </row>
    <row r="8" spans="1:29">
      <c r="A8" s="24" t="s">
        <v>108</v>
      </c>
      <c r="T8" s="38"/>
    </row>
    <row r="9" spans="1:29">
      <c r="A9" s="4" t="s">
        <v>109</v>
      </c>
      <c r="T9" s="38"/>
    </row>
    <row r="10" spans="1:29">
      <c r="T10" s="38"/>
    </row>
    <row r="11" spans="1:29">
      <c r="T11" s="38"/>
    </row>
    <row r="12" spans="1:29">
      <c r="T12" s="38"/>
    </row>
    <row r="13" spans="1:29">
      <c r="T13" s="38"/>
    </row>
    <row r="14" spans="1:29">
      <c r="T14" s="38"/>
    </row>
    <row r="15" spans="1:29">
      <c r="T15" s="38"/>
    </row>
    <row r="16" spans="1:29">
      <c r="T16" s="38"/>
    </row>
    <row r="17" spans="20:20">
      <c r="T17" s="38"/>
    </row>
    <row r="18" spans="20:20">
      <c r="T18" s="38"/>
    </row>
    <row r="19" spans="20:20">
      <c r="T19" s="38"/>
    </row>
    <row r="20" spans="20:20">
      <c r="T20" s="38"/>
    </row>
    <row r="21" spans="20:20">
      <c r="T21" s="38"/>
    </row>
    <row r="22" spans="20:20">
      <c r="T22" s="38"/>
    </row>
    <row r="23" spans="20:20">
      <c r="T23" s="38"/>
    </row>
    <row r="24" spans="20:20">
      <c r="T24" s="38"/>
    </row>
    <row r="25" spans="20:20">
      <c r="T25" s="38"/>
    </row>
    <row r="26" spans="20:20">
      <c r="T26" s="38"/>
    </row>
    <row r="27" spans="20:20">
      <c r="T27" s="38"/>
    </row>
    <row r="28" spans="20:20">
      <c r="T28" s="38"/>
    </row>
    <row r="29" spans="20:20">
      <c r="T29" s="38"/>
    </row>
    <row r="30" spans="20:20">
      <c r="T30" s="38"/>
    </row>
    <row r="31" spans="20:20">
      <c r="T31" s="38"/>
    </row>
  </sheetData>
  <mergeCells count="6">
    <mergeCell ref="S1:AC1"/>
    <mergeCell ref="A1:A2"/>
    <mergeCell ref="B1:B2"/>
    <mergeCell ref="C1:C2"/>
    <mergeCell ref="D1:Q1"/>
    <mergeCell ref="R1:R2"/>
  </mergeCells>
  <phoneticPr fontId="1" type="noConversion"/>
  <conditionalFormatting sqref="AC3:AC6">
    <cfRule type="dataBar" priority="1">
      <dataBar>
        <cfvo type="min"/>
        <cfvo type="max"/>
        <color rgb="FF008AEF"/>
      </dataBar>
      <extLst>
        <ext xmlns:x14="http://schemas.microsoft.com/office/spreadsheetml/2009/9/main" uri="{B025F937-C7B1-47D3-B67F-A62EFF666E3E}">
          <x14:id>{BDD48D1E-1120-45F3-B465-0216C9EA2AE4}</x14:id>
        </ext>
      </extLst>
    </cfRule>
  </conditionalFormatting>
  <pageMargins left="0.7" right="0.7" top="0.75" bottom="0.75" header="0.3" footer="0.3"/>
  <pageSetup paperSize="9" scale="26"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dataBar" id="{BDD48D1E-1120-45F3-B465-0216C9EA2AE4}">
            <x14:dataBar minLength="0" maxLength="100" border="1" negativeBarBorderColorSameAsPositive="0">
              <x14:cfvo type="autoMin"/>
              <x14:cfvo type="autoMax"/>
              <x14:borderColor rgb="FF008AEF"/>
              <x14:negativeFillColor rgb="FFFF0000"/>
              <x14:negativeBorderColor rgb="FFFF0000"/>
              <x14:axisColor rgb="FF000000"/>
            </x14:dataBar>
          </x14:cfRule>
          <xm:sqref>AC3:AC6</xm:sqref>
        </x14:conditionalFormatting>
        <x14:conditionalFormatting xmlns:xm="http://schemas.microsoft.com/office/excel/2006/main">
          <x14:cfRule type="iconSet" priority="3" id="{4498E886-5134-4928-BE6E-903E6DC0AAB1}">
            <x14:iconSet iconSet="3Triangles" custom="1">
              <x14:cfvo type="percent">
                <xm:f>0</xm:f>
              </x14:cfvo>
              <x14:cfvo type="num">
                <xm:f>0</xm:f>
              </x14:cfvo>
              <x14:cfvo type="num" gte="0">
                <xm:f>0</xm:f>
              </x14:cfvo>
              <x14:cfIcon iconSet="3Triangles" iconId="0"/>
              <x14:cfIcon iconSet="3Triangles" iconId="1"/>
              <x14:cfIcon iconSet="3Triangles" iconId="2"/>
            </x14:iconSet>
          </x14:cfRule>
          <xm:sqref>M3:Q6</xm:sqref>
        </x14:conditionalFormatting>
        <x14:conditionalFormatting xmlns:xm="http://schemas.microsoft.com/office/excel/2006/main">
          <x14:cfRule type="iconSet" priority="2" id="{16328A4E-B753-408A-85B7-63B2C2EF0545}">
            <x14:iconSet iconSet="3Arrows" custom="1">
              <x14:cfvo type="percent">
                <xm:f>0</xm:f>
              </x14:cfvo>
              <x14:cfvo type="num">
                <xm:f>-500</xm:f>
              </x14:cfvo>
              <x14:cfvo type="num" gte="0">
                <xm:f>0</xm:f>
              </x14:cfvo>
              <x14:cfIcon iconSet="3Arrows" iconId="0"/>
              <x14:cfIcon iconSet="4Arrows" iconId="1"/>
              <x14:cfIcon iconSet="4Arrows" iconId="2"/>
            </x14:iconSet>
          </x14:cfRule>
          <xm:sqref>AB3:AB6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'9月'!D3:L3</xm:f>
              <xm:sqref>Q3</xm:sqref>
            </x14:sparkline>
            <x14:sparkline>
              <xm:f>'9月'!D4:L4</xm:f>
              <xm:sqref>Q4</xm:sqref>
            </x14:sparkline>
            <x14:sparkline>
              <xm:f>'9月'!D5:L5</xm:f>
              <xm:sqref>Q5</xm:sqref>
            </x14:sparkline>
            <x14:sparkline>
              <xm:f>'9月'!D6:L6</xm:f>
              <xm:sqref>Q6</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showGridLines="0" zoomScale="58" zoomScaleNormal="58" workbookViewId="0">
      <pane xSplit="3" ySplit="1" topLeftCell="X4"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13.5"/>
  <cols>
    <col min="1" max="1" width="5.140625" style="4" customWidth="1"/>
    <col min="2" max="2" width="8.5703125" style="4" bestFit="1" customWidth="1"/>
    <col min="3" max="3" width="18.42578125" style="4" bestFit="1" customWidth="1"/>
    <col min="4" max="7" width="18" style="4" bestFit="1" customWidth="1"/>
    <col min="8" max="13" width="15.140625" style="4" bestFit="1" customWidth="1"/>
    <col min="14" max="14" width="8.85546875" style="4" bestFit="1" customWidth="1"/>
    <col min="15" max="16" width="10" style="4" bestFit="1" customWidth="1"/>
    <col min="17" max="17" width="11.140625" style="4" bestFit="1" customWidth="1"/>
    <col min="18" max="18" width="17.140625" style="4" customWidth="1"/>
    <col min="19" max="19" width="169.42578125" style="4" customWidth="1"/>
    <col min="20" max="20" width="21.140625" style="4" bestFit="1" customWidth="1"/>
    <col min="21" max="21" width="22.140625" style="4" customWidth="1"/>
    <col min="22" max="22" width="23.140625" style="4" customWidth="1"/>
    <col min="23" max="23" width="21.28515625" style="25" customWidth="1"/>
    <col min="24" max="24" width="13" style="25" customWidth="1"/>
    <col min="25" max="25" width="21.85546875" style="25" customWidth="1"/>
    <col min="26" max="26" width="22.42578125" style="25" customWidth="1"/>
    <col min="27" max="27" width="19.7109375" style="25" customWidth="1"/>
    <col min="28" max="28" width="22.5703125" style="25" customWidth="1"/>
    <col min="29" max="29" width="23" style="25" customWidth="1"/>
    <col min="30" max="30" width="20.7109375" style="4" bestFit="1" customWidth="1"/>
    <col min="31" max="31" width="20.7109375" style="4" customWidth="1"/>
    <col min="32" max="16384" width="9" style="4"/>
  </cols>
  <sheetData>
    <row r="1" spans="1:31" s="2" customFormat="1" ht="23.45" customHeight="1">
      <c r="A1" s="225" t="s">
        <v>38</v>
      </c>
      <c r="B1" s="225" t="s">
        <v>21</v>
      </c>
      <c r="C1" s="225" t="s">
        <v>37</v>
      </c>
      <c r="D1" s="226" t="s">
        <v>97</v>
      </c>
      <c r="E1" s="226"/>
      <c r="F1" s="226"/>
      <c r="G1" s="226"/>
      <c r="H1" s="226"/>
      <c r="I1" s="226"/>
      <c r="J1" s="226"/>
      <c r="K1" s="226"/>
      <c r="L1" s="226"/>
      <c r="M1" s="226"/>
      <c r="N1" s="226"/>
      <c r="O1" s="226"/>
      <c r="P1" s="226"/>
      <c r="Q1" s="226"/>
      <c r="R1" s="226"/>
      <c r="S1" s="225" t="s">
        <v>46</v>
      </c>
      <c r="T1" s="214" t="s">
        <v>117</v>
      </c>
      <c r="U1" s="214"/>
      <c r="V1" s="214"/>
      <c r="W1" s="214"/>
      <c r="X1" s="214"/>
      <c r="Y1" s="214"/>
      <c r="Z1" s="214"/>
      <c r="AA1" s="214"/>
      <c r="AB1" s="214"/>
      <c r="AC1" s="214"/>
      <c r="AD1" s="214"/>
      <c r="AE1" s="214"/>
    </row>
    <row r="2" spans="1:31" ht="25.5" customHeight="1">
      <c r="A2" s="225"/>
      <c r="B2" s="225"/>
      <c r="C2" s="225"/>
      <c r="D2" s="95" t="s">
        <v>0</v>
      </c>
      <c r="E2" s="106" t="s">
        <v>7</v>
      </c>
      <c r="F2" s="106" t="s">
        <v>26</v>
      </c>
      <c r="G2" s="106" t="s">
        <v>52</v>
      </c>
      <c r="H2" s="106" t="s">
        <v>72</v>
      </c>
      <c r="I2" s="106" t="s">
        <v>80</v>
      </c>
      <c r="J2" s="106" t="s">
        <v>88</v>
      </c>
      <c r="K2" s="106" t="s">
        <v>96</v>
      </c>
      <c r="L2" s="109" t="s">
        <v>107</v>
      </c>
      <c r="M2" s="109" t="s">
        <v>121</v>
      </c>
      <c r="N2" s="105" t="s">
        <v>39</v>
      </c>
      <c r="O2" s="105" t="s">
        <v>40</v>
      </c>
      <c r="P2" s="107" t="s">
        <v>69</v>
      </c>
      <c r="Q2" s="107" t="s">
        <v>101</v>
      </c>
      <c r="R2" s="110" t="s">
        <v>53</v>
      </c>
      <c r="S2" s="225"/>
      <c r="T2" s="102" t="s">
        <v>63</v>
      </c>
      <c r="U2" s="108" t="s">
        <v>7</v>
      </c>
      <c r="V2" s="108" t="s">
        <v>26</v>
      </c>
      <c r="W2" s="108" t="s">
        <v>52</v>
      </c>
      <c r="X2" s="108" t="s">
        <v>72</v>
      </c>
      <c r="Y2" s="108" t="s">
        <v>80</v>
      </c>
      <c r="Z2" s="108" t="s">
        <v>88</v>
      </c>
      <c r="AA2" s="108" t="s">
        <v>100</v>
      </c>
      <c r="AB2" s="108" t="s">
        <v>114</v>
      </c>
      <c r="AC2" s="108" t="s">
        <v>120</v>
      </c>
      <c r="AD2" s="87" t="s">
        <v>126</v>
      </c>
      <c r="AE2" s="87" t="s">
        <v>127</v>
      </c>
    </row>
    <row r="3" spans="1:31" ht="149.1" customHeight="1">
      <c r="A3" s="98">
        <v>1</v>
      </c>
      <c r="B3" s="99" t="s">
        <v>17</v>
      </c>
      <c r="C3" s="99" t="s">
        <v>33</v>
      </c>
      <c r="D3" s="96">
        <v>115000</v>
      </c>
      <c r="E3" s="67">
        <v>100000</v>
      </c>
      <c r="F3" s="67">
        <v>88000</v>
      </c>
      <c r="G3" s="67">
        <v>83500</v>
      </c>
      <c r="H3" s="68">
        <v>83000</v>
      </c>
      <c r="I3" s="67">
        <v>79000</v>
      </c>
      <c r="J3" s="67">
        <v>79000</v>
      </c>
      <c r="K3" s="67">
        <v>76500</v>
      </c>
      <c r="L3" s="68">
        <v>76300</v>
      </c>
      <c r="M3" s="68">
        <v>74500</v>
      </c>
      <c r="N3" s="69">
        <v>-2.3599999999999999E-2</v>
      </c>
      <c r="O3" s="69">
        <v>-0.43130000000000002</v>
      </c>
      <c r="P3" s="69">
        <f>M3/J3-1</f>
        <v>-5.6962025316455667E-2</v>
      </c>
      <c r="Q3" s="69">
        <f>M3/G3-1</f>
        <v>-0.10778443113772451</v>
      </c>
      <c r="R3" s="101"/>
      <c r="S3" s="104" t="s">
        <v>124</v>
      </c>
      <c r="T3" s="103" t="s">
        <v>64</v>
      </c>
      <c r="U3" s="88">
        <v>94500</v>
      </c>
      <c r="V3" s="89">
        <v>75000</v>
      </c>
      <c r="W3" s="89">
        <v>80000</v>
      </c>
      <c r="X3" s="89">
        <v>80000</v>
      </c>
      <c r="Y3" s="89">
        <v>75500</v>
      </c>
      <c r="Z3" s="89">
        <v>76000</v>
      </c>
      <c r="AA3" s="89">
        <v>74500</v>
      </c>
      <c r="AB3" s="89" t="s">
        <v>115</v>
      </c>
      <c r="AC3" s="89">
        <v>74300</v>
      </c>
      <c r="AD3" s="89">
        <f>AC3-97000</f>
        <v>-22700</v>
      </c>
      <c r="AE3" s="90">
        <f>AC3/97000-1</f>
        <v>-0.23402061855670098</v>
      </c>
    </row>
    <row r="4" spans="1:31" ht="159.94999999999999" customHeight="1">
      <c r="A4" s="98">
        <v>2</v>
      </c>
      <c r="B4" s="99" t="s">
        <v>18</v>
      </c>
      <c r="C4" s="99" t="s">
        <v>34</v>
      </c>
      <c r="D4" s="96">
        <v>210000</v>
      </c>
      <c r="E4" s="67">
        <v>175000</v>
      </c>
      <c r="F4" s="67">
        <v>175000</v>
      </c>
      <c r="G4" s="67">
        <v>160000</v>
      </c>
      <c r="H4" s="68">
        <v>155000</v>
      </c>
      <c r="I4" s="67">
        <v>147800</v>
      </c>
      <c r="J4" s="67">
        <v>154500</v>
      </c>
      <c r="K4" s="67">
        <v>157500</v>
      </c>
      <c r="L4" s="68">
        <v>157500</v>
      </c>
      <c r="M4" s="68">
        <v>156900</v>
      </c>
      <c r="N4" s="69">
        <v>-3.8E-3</v>
      </c>
      <c r="O4" s="69">
        <v>-0.2402</v>
      </c>
      <c r="P4" s="69">
        <f t="shared" ref="P4:P5" si="0">M4/J4-1</f>
        <v>1.5533980582524309E-2</v>
      </c>
      <c r="Q4" s="69">
        <f t="shared" ref="Q4:Q5" si="1">M4/G4-1</f>
        <v>-1.9375000000000031E-2</v>
      </c>
      <c r="R4" s="101"/>
      <c r="S4" s="104" t="s">
        <v>125</v>
      </c>
      <c r="T4" s="103" t="s">
        <v>65</v>
      </c>
      <c r="U4" s="88">
        <v>125000</v>
      </c>
      <c r="V4" s="89">
        <v>125000</v>
      </c>
      <c r="W4" s="88">
        <v>125000</v>
      </c>
      <c r="X4" s="89">
        <v>125000</v>
      </c>
      <c r="Y4" s="89">
        <v>125000</v>
      </c>
      <c r="Z4" s="89">
        <v>147000</v>
      </c>
      <c r="AA4" s="89">
        <v>147500</v>
      </c>
      <c r="AB4" s="89" t="s">
        <v>116</v>
      </c>
      <c r="AC4" s="89" t="s">
        <v>116</v>
      </c>
      <c r="AD4" s="89">
        <f>148500-145000</f>
        <v>3500</v>
      </c>
      <c r="AE4" s="90">
        <f>148500/145000-1</f>
        <v>2.4137931034482696E-2</v>
      </c>
    </row>
    <row r="5" spans="1:31" ht="93" customHeight="1">
      <c r="A5" s="98">
        <v>3</v>
      </c>
      <c r="B5" s="99" t="s">
        <v>19</v>
      </c>
      <c r="C5" s="99" t="s">
        <v>35</v>
      </c>
      <c r="D5" s="96">
        <v>650000</v>
      </c>
      <c r="E5" s="67">
        <v>600000</v>
      </c>
      <c r="F5" s="67">
        <v>650000</v>
      </c>
      <c r="G5" s="67">
        <v>695000</v>
      </c>
      <c r="H5" s="68">
        <v>695000</v>
      </c>
      <c r="I5" s="67">
        <v>700000</v>
      </c>
      <c r="J5" s="67">
        <v>695000</v>
      </c>
      <c r="K5" s="67">
        <v>695000</v>
      </c>
      <c r="L5" s="68">
        <v>695000</v>
      </c>
      <c r="M5" s="68">
        <v>690000</v>
      </c>
      <c r="N5" s="69">
        <v>-7.1999999999999998E-3</v>
      </c>
      <c r="O5" s="69">
        <v>-0.08</v>
      </c>
      <c r="P5" s="69">
        <f t="shared" si="0"/>
        <v>-7.194244604316502E-3</v>
      </c>
      <c r="Q5" s="69">
        <f t="shared" si="1"/>
        <v>-7.194244604316502E-3</v>
      </c>
      <c r="R5" s="101"/>
      <c r="S5" s="104" t="s">
        <v>129</v>
      </c>
      <c r="T5" s="103" t="s">
        <v>66</v>
      </c>
      <c r="U5" s="88" t="s">
        <v>58</v>
      </c>
      <c r="V5" s="91" t="s">
        <v>30</v>
      </c>
      <c r="W5" s="91" t="s">
        <v>54</v>
      </c>
      <c r="X5" s="89">
        <v>450000</v>
      </c>
      <c r="Y5" s="89" t="s">
        <v>66</v>
      </c>
      <c r="Z5" s="89" t="s">
        <v>66</v>
      </c>
      <c r="AA5" s="89">
        <v>500000</v>
      </c>
      <c r="AB5" s="89">
        <v>500000</v>
      </c>
      <c r="AC5" s="89">
        <v>500000</v>
      </c>
      <c r="AD5" s="89">
        <f>AC5-470000</f>
        <v>30000</v>
      </c>
      <c r="AE5" s="90">
        <f>AC5/470000-1</f>
        <v>6.3829787234042534E-2</v>
      </c>
    </row>
    <row r="6" spans="1:31" ht="134.44999999999999" customHeight="1">
      <c r="A6" s="98">
        <v>4</v>
      </c>
      <c r="B6" s="99" t="s">
        <v>20</v>
      </c>
      <c r="C6" s="99" t="s">
        <v>36</v>
      </c>
      <c r="D6" s="96">
        <v>600000</v>
      </c>
      <c r="E6" s="67">
        <v>580000</v>
      </c>
      <c r="F6" s="67">
        <v>570000</v>
      </c>
      <c r="G6" s="67">
        <v>530000</v>
      </c>
      <c r="H6" s="68">
        <v>520000</v>
      </c>
      <c r="I6" s="67">
        <v>510000</v>
      </c>
      <c r="J6" s="67">
        <v>490000</v>
      </c>
      <c r="K6" s="67">
        <v>485000</v>
      </c>
      <c r="L6" s="68">
        <v>470000</v>
      </c>
      <c r="M6" s="68">
        <v>460000</v>
      </c>
      <c r="N6" s="69">
        <v>-2.1299999999999999E-2</v>
      </c>
      <c r="O6" s="69">
        <v>-0.18579999999999999</v>
      </c>
      <c r="P6" s="69">
        <f>M6/J6-1</f>
        <v>-6.1224489795918324E-2</v>
      </c>
      <c r="Q6" s="69">
        <f>M6/G6-1</f>
        <v>-0.13207547169811318</v>
      </c>
      <c r="R6" s="101"/>
      <c r="S6" s="104" t="s">
        <v>128</v>
      </c>
      <c r="T6" s="103" t="s">
        <v>59</v>
      </c>
      <c r="U6" s="88" t="s">
        <v>59</v>
      </c>
      <c r="V6" s="91" t="s">
        <v>57</v>
      </c>
      <c r="W6" s="91" t="s">
        <v>55</v>
      </c>
      <c r="X6" s="89">
        <v>500000</v>
      </c>
      <c r="Y6" s="89">
        <v>485000</v>
      </c>
      <c r="Z6" s="89">
        <v>470000</v>
      </c>
      <c r="AA6" s="89">
        <v>470000</v>
      </c>
      <c r="AB6" s="89">
        <v>445000</v>
      </c>
      <c r="AC6" s="89">
        <v>445000</v>
      </c>
      <c r="AD6" s="89">
        <f>AC6-560000</f>
        <v>-115000</v>
      </c>
      <c r="AE6" s="90">
        <f>AC6/560000-1</f>
        <v>-0.2053571428571429</v>
      </c>
    </row>
    <row r="7" spans="1:31">
      <c r="A7" s="32" t="s">
        <v>42</v>
      </c>
      <c r="U7" s="38"/>
      <c r="V7" s="38"/>
    </row>
    <row r="8" spans="1:31">
      <c r="A8" s="24" t="s">
        <v>122</v>
      </c>
      <c r="U8" s="38"/>
    </row>
    <row r="9" spans="1:31">
      <c r="A9" s="4" t="s">
        <v>123</v>
      </c>
      <c r="U9" s="38"/>
    </row>
    <row r="10" spans="1:31">
      <c r="S10" s="4" t="s">
        <v>130</v>
      </c>
      <c r="U10" s="38"/>
    </row>
    <row r="11" spans="1:31">
      <c r="U11" s="38"/>
    </row>
    <row r="12" spans="1:31">
      <c r="U12" s="38"/>
    </row>
    <row r="13" spans="1:31">
      <c r="U13" s="38"/>
    </row>
    <row r="14" spans="1:31">
      <c r="U14" s="38"/>
    </row>
    <row r="15" spans="1:31">
      <c r="U15" s="38"/>
    </row>
    <row r="16" spans="1:31">
      <c r="U16" s="38"/>
    </row>
    <row r="17" spans="21:21">
      <c r="U17" s="38"/>
    </row>
    <row r="18" spans="21:21">
      <c r="U18" s="38"/>
    </row>
    <row r="19" spans="21:21">
      <c r="U19" s="38"/>
    </row>
    <row r="20" spans="21:21">
      <c r="U20" s="38"/>
    </row>
    <row r="21" spans="21:21">
      <c r="U21" s="38"/>
    </row>
    <row r="22" spans="21:21">
      <c r="U22" s="38"/>
    </row>
    <row r="23" spans="21:21">
      <c r="U23" s="38"/>
    </row>
    <row r="24" spans="21:21">
      <c r="U24" s="38"/>
    </row>
    <row r="25" spans="21:21">
      <c r="U25" s="38"/>
    </row>
    <row r="26" spans="21:21">
      <c r="U26" s="38"/>
    </row>
    <row r="27" spans="21:21">
      <c r="U27" s="38"/>
    </row>
    <row r="28" spans="21:21">
      <c r="U28" s="38"/>
    </row>
    <row r="29" spans="21:21">
      <c r="U29" s="38"/>
    </row>
    <row r="30" spans="21:21">
      <c r="U30" s="38"/>
    </row>
    <row r="31" spans="21:21">
      <c r="U31" s="38"/>
    </row>
  </sheetData>
  <mergeCells count="6">
    <mergeCell ref="T1:AE1"/>
    <mergeCell ref="A1:A2"/>
    <mergeCell ref="B1:B2"/>
    <mergeCell ref="C1:C2"/>
    <mergeCell ref="D1:R1"/>
    <mergeCell ref="S1:S2"/>
  </mergeCells>
  <phoneticPr fontId="1" type="noConversion"/>
  <conditionalFormatting sqref="AE3:AE6">
    <cfRule type="colorScale" priority="1">
      <colorScale>
        <cfvo type="min"/>
        <cfvo type="percentile" val="50"/>
        <cfvo type="max"/>
        <color rgb="FFF8696B"/>
        <color rgb="FFFCFCFF"/>
        <color rgb="FF63BE7B"/>
      </colorScale>
    </cfRule>
  </conditionalFormatting>
  <pageMargins left="0.7" right="0.7" top="0.75" bottom="0.75" header="0.3" footer="0.3"/>
  <pageSetup paperSize="9" scale="26"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5" id="{C8D2AA6A-FBA1-4895-9ACB-E294FA91AC1F}">
            <x14:iconSet iconSet="3Triangles" custom="1">
              <x14:cfvo type="percent">
                <xm:f>0</xm:f>
              </x14:cfvo>
              <x14:cfvo type="num">
                <xm:f>0</xm:f>
              </x14:cfvo>
              <x14:cfvo type="num" gte="0">
                <xm:f>0</xm:f>
              </x14:cfvo>
              <x14:cfIcon iconSet="3Triangles" iconId="0"/>
              <x14:cfIcon iconSet="3Triangles" iconId="1"/>
              <x14:cfIcon iconSet="3Triangles" iconId="2"/>
            </x14:iconSet>
          </x14:cfRule>
          <xm:sqref>N3:R6</xm:sqref>
        </x14:conditionalFormatting>
        <x14:conditionalFormatting xmlns:xm="http://schemas.microsoft.com/office/excel/2006/main">
          <x14:cfRule type="iconSet" priority="4" id="{A0503246-9D0E-44F2-8D67-DFC997D00BA3}">
            <x14:iconSet iconSet="3Arrows" custom="1">
              <x14:cfvo type="percent">
                <xm:f>0</xm:f>
              </x14:cfvo>
              <x14:cfvo type="num">
                <xm:f>-500</xm:f>
              </x14:cfvo>
              <x14:cfvo type="num" gte="0">
                <xm:f>0</xm:f>
              </x14:cfvo>
              <x14:cfIcon iconSet="3Arrows" iconId="0"/>
              <x14:cfIcon iconSet="4Arrows" iconId="1"/>
              <x14:cfIcon iconSet="4Arrows" iconId="2"/>
            </x14:iconSet>
          </x14:cfRule>
          <xm:sqref>AD3:AD6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'10月'!D3:M3</xm:f>
              <xm:sqref>R3</xm:sqref>
            </x14:sparkline>
            <x14:sparkline>
              <xm:f>'10月'!D4:M4</xm:f>
              <xm:sqref>R4</xm:sqref>
            </x14:sparkline>
            <x14:sparkline>
              <xm:f>'10月'!D5:M5</xm:f>
              <xm:sqref>R5</xm:sqref>
            </x14:sparkline>
            <x14:sparkline>
              <xm:f>'10月'!D6:M6</xm:f>
              <xm:sqref>R6</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文档" ma:contentTypeID="0x0101008E38F3ACEAA3564E84CED0B2AC6FD120" ma:contentTypeVersion="0" ma:contentTypeDescription="新建文档。" ma:contentTypeScope="" ma:versionID="d9394b4bff2a12b192d1ba026e246e43">
  <xsd:schema xmlns:xsd="http://www.w3.org/2001/XMLSchema" xmlns:xs="http://www.w3.org/2001/XMLSchema" xmlns:p="http://schemas.microsoft.com/office/2006/metadata/properties" targetNamespace="http://schemas.microsoft.com/office/2006/metadata/properties" ma:root="true" ma:fieldsID="e8f872aa5919130a473c1c9447df83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56EE4C-81A0-4013-AA1B-349B4D7C5F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723915F-97B3-4AFC-A101-530D567AC253}">
  <ds:schemaRefs>
    <ds:schemaRef ds:uri="http://schemas.microsoft.com/sharepoint/v3/contenttype/forms"/>
  </ds:schemaRefs>
</ds:datastoreItem>
</file>

<file path=customXml/itemProps3.xml><?xml version="1.0" encoding="utf-8"?>
<ds:datastoreItem xmlns:ds="http://schemas.openxmlformats.org/officeDocument/2006/customXml" ds:itemID="{BEABA88F-C850-477D-980F-96F2474CFCCB}">
  <ds:schemaRefs>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21</vt:i4>
      </vt:variant>
      <vt:variant>
        <vt:lpstr>命名范围</vt:lpstr>
      </vt:variant>
      <vt:variant>
        <vt:i4>5</vt:i4>
      </vt:variant>
    </vt:vector>
  </HeadingPairs>
  <TitlesOfParts>
    <vt:vector size="26" baseType="lpstr">
      <vt:lpstr>2月</vt:lpstr>
      <vt:lpstr>3月</vt:lpstr>
      <vt:lpstr>4月</vt:lpstr>
      <vt:lpstr>5月</vt:lpstr>
      <vt:lpstr>6月</vt:lpstr>
      <vt:lpstr>7月</vt:lpstr>
      <vt:lpstr>8月</vt:lpstr>
      <vt:lpstr>9月</vt:lpstr>
      <vt:lpstr>10月</vt:lpstr>
      <vt:lpstr>11月</vt:lpstr>
      <vt:lpstr>2022年12月</vt:lpstr>
      <vt:lpstr>2023年1月</vt:lpstr>
      <vt:lpstr>2023年2月</vt:lpstr>
      <vt:lpstr>2023年3月</vt:lpstr>
      <vt:lpstr>2023年4月</vt:lpstr>
      <vt:lpstr>2023年5月</vt:lpstr>
      <vt:lpstr>2023年6月</vt:lpstr>
      <vt:lpstr>2023年7月</vt:lpstr>
      <vt:lpstr>2023年8月</vt:lpstr>
      <vt:lpstr>2023年9月</vt:lpstr>
      <vt:lpstr>2023年10月</vt:lpstr>
      <vt:lpstr>'10月'!Print_Area</vt:lpstr>
      <vt:lpstr>'6月'!Print_Area</vt:lpstr>
      <vt:lpstr>'7月'!Print_Area</vt:lpstr>
      <vt:lpstr>'8月'!Print_Area</vt:lpstr>
      <vt:lpstr>'9月'!Print_Area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2023-10-16T07:07:41Z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0x0101008E38F3ACEAA3564E84CED0B2AC6FD120</vt:lpwstr>
  </property>
  <property fmtid="{D5CDD505-2E9C-101B-9397-08002B2CF9AE}" pid="3" name="MSIP_Label_2c76c141-ac86-40e5-abf2-c6f60e474cee_Enabled">
    <vt:lpwstr>true</vt:lpwstr>
  </property>
  <property fmtid="{D5CDD505-2E9C-101B-9397-08002B2CF9AE}" pid="4" name="MSIP_Label_2c76c141-ac86-40e5-abf2-c6f60e474cee_SetDate">
    <vt:lpwstr>2023-01-16T08:22:20Z</vt:lpwstr>
  </property>
  <property fmtid="{D5CDD505-2E9C-101B-9397-08002B2CF9AE}" pid="5" name="MSIP_Label_2c76c141-ac86-40e5-abf2-c6f60e474cee_Method">
    <vt:lpwstr>Standard</vt:lpwstr>
  </property>
  <property fmtid="{D5CDD505-2E9C-101B-9397-08002B2CF9AE}" pid="6" name="MSIP_Label_2c76c141-ac86-40e5-abf2-c6f60e474cee_Name">
    <vt:lpwstr>2c76c141-ac86-40e5-abf2-c6f60e474cee</vt:lpwstr>
  </property>
  <property fmtid="{D5CDD505-2E9C-101B-9397-08002B2CF9AE}" pid="7" name="MSIP_Label_2c76c141-ac86-40e5-abf2-c6f60e474cee_SiteId">
    <vt:lpwstr>fcb2b37b-5da0-466b-9b83-0014b67a7c78</vt:lpwstr>
  </property>
  <property fmtid="{D5CDD505-2E9C-101B-9397-08002B2CF9AE}" pid="8" name="MSIP_Label_2c76c141-ac86-40e5-abf2-c6f60e474cee_ActionId">
    <vt:lpwstr>39336081-e0c2-4525-877f-5580592480b9</vt:lpwstr>
  </property>
  <property fmtid="{D5CDD505-2E9C-101B-9397-08002B2CF9AE}" pid="9" name="MSIP_Label_2c76c141-ac86-40e5-abf2-c6f60e474cee_ContentBits">
    <vt:lpwstr>2</vt:lpwstr>
  </property>
</Properties>
</file>